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mc:AlternateContent xmlns:mc="http://schemas.openxmlformats.org/markup-compatibility/2006">
    <mc:Choice Requires="x15">
      <x15ac:absPath xmlns:x15ac="http://schemas.microsoft.com/office/spreadsheetml/2010/11/ac" url="C:\Users\delcy\Downloads\"/>
    </mc:Choice>
  </mc:AlternateContent>
  <xr:revisionPtr revIDLastSave="283" documentId="13_ncr:1_{302967AB-157D-47F6-971E-911B2B43C188}" xr6:coauthVersionLast="47" xr6:coauthVersionMax="47" xr10:uidLastSave="{0B44969D-81DB-41D1-AD8D-CCD2541B7A24}"/>
  <bookViews>
    <workbookView xWindow="-120" yWindow="-120" windowWidth="20730" windowHeight="11040" xr2:uid="{00000000-000D-0000-FFFF-FFFF00000000}"/>
  </bookViews>
  <sheets>
    <sheet name="Hoja1" sheetId="1" r:id="rId1"/>
    <sheet name="Lista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37" i="1" l="1"/>
  <c r="AC37" i="1"/>
  <c r="AQ32" i="1"/>
  <c r="AQ31" i="1"/>
  <c r="AQ30" i="1"/>
  <c r="AC29" i="1"/>
  <c r="AR29" i="1"/>
  <c r="AQ14" i="1"/>
  <c r="AQ34" i="1"/>
  <c r="AC30" i="1"/>
  <c r="AQ19" i="1"/>
  <c r="X36" i="1"/>
  <c r="X33" i="1"/>
  <c r="X34" i="1"/>
  <c r="X35" i="1"/>
  <c r="X32" i="1"/>
  <c r="X31" i="1"/>
  <c r="X30" i="1"/>
  <c r="X26" i="1"/>
  <c r="X27" i="1"/>
  <c r="X28" i="1"/>
  <c r="X23" i="1"/>
  <c r="X24" i="1"/>
  <c r="X25" i="1"/>
  <c r="X20" i="1"/>
  <c r="X21" i="1"/>
  <c r="X22" i="1"/>
  <c r="X18" i="1"/>
  <c r="X19" i="1"/>
  <c r="X15" i="1"/>
  <c r="X16" i="1"/>
  <c r="X17" i="1"/>
  <c r="X14" i="1"/>
  <c r="AK35" i="1"/>
  <c r="AK36" i="1"/>
  <c r="AK34" i="1"/>
  <c r="AK32" i="1"/>
  <c r="AK33" i="1"/>
  <c r="AH36" i="1"/>
  <c r="AH34" i="1"/>
  <c r="AH35" i="1"/>
  <c r="AH31" i="1"/>
  <c r="AH32" i="1"/>
  <c r="AH33" i="1"/>
  <c r="AH30" i="1"/>
  <c r="AM36" i="1"/>
  <c r="AM33" i="1"/>
  <c r="AM34" i="1"/>
  <c r="AM35" i="1"/>
  <c r="AM31" i="1"/>
  <c r="AM32" i="1"/>
  <c r="AM30" i="1"/>
  <c r="AM26" i="1"/>
  <c r="AM27" i="1"/>
  <c r="AM28" i="1"/>
  <c r="AM23" i="1"/>
  <c r="AM24" i="1"/>
  <c r="AM25" i="1"/>
  <c r="AM20" i="1"/>
  <c r="AM21" i="1"/>
  <c r="AM22" i="1"/>
  <c r="AM18" i="1"/>
  <c r="AM19" i="1"/>
  <c r="AM15" i="1"/>
  <c r="AM16" i="1"/>
  <c r="AM17" i="1"/>
  <c r="AM14" i="1"/>
  <c r="AH26" i="1"/>
  <c r="AH27" i="1"/>
  <c r="AH28" i="1"/>
  <c r="AH23" i="1"/>
  <c r="AH24" i="1"/>
  <c r="AH25" i="1"/>
  <c r="AH20" i="1"/>
  <c r="AH21" i="1"/>
  <c r="AH22" i="1"/>
  <c r="AH18" i="1"/>
  <c r="AH19" i="1"/>
  <c r="AH15" i="1"/>
  <c r="AH16" i="1"/>
  <c r="AH17" i="1"/>
  <c r="AH14" i="1"/>
  <c r="AF34" i="1"/>
  <c r="AF33" i="1"/>
  <c r="AF32" i="1"/>
  <c r="AC34" i="1"/>
  <c r="AC35" i="1"/>
  <c r="AC36" i="1"/>
  <c r="AC31" i="1"/>
  <c r="AC32" i="1"/>
  <c r="AC33" i="1"/>
  <c r="AC28" i="1"/>
  <c r="AC26" i="1"/>
  <c r="AC27" i="1"/>
  <c r="AC15" i="1"/>
  <c r="AC16" i="1"/>
  <c r="AC17" i="1"/>
  <c r="AC18" i="1"/>
  <c r="AC19" i="1"/>
  <c r="AC20" i="1"/>
  <c r="AC21" i="1"/>
  <c r="AC22" i="1"/>
  <c r="AC23" i="1"/>
  <c r="AC24" i="1"/>
  <c r="AC25" i="1"/>
  <c r="AC14" i="1"/>
  <c r="AA34" i="1"/>
  <c r="AA33" i="1"/>
  <c r="AA32" i="1"/>
  <c r="W34" i="1"/>
  <c r="AR34" i="1" s="1"/>
  <c r="W33" i="1"/>
  <c r="AQ36" i="1"/>
  <c r="AR36" i="1" s="1"/>
  <c r="AP36" i="1"/>
  <c r="AQ35" i="1"/>
  <c r="AR35" i="1" s="1"/>
  <c r="AP35" i="1"/>
  <c r="AP34" i="1"/>
  <c r="AQ33" i="1"/>
  <c r="AR33" i="1" s="1"/>
  <c r="AR32" i="1"/>
  <c r="AP32" i="1"/>
  <c r="AR31" i="1"/>
  <c r="AP31" i="1"/>
  <c r="AR30" i="1"/>
  <c r="AP30" i="1"/>
  <c r="AQ28" i="1"/>
  <c r="AR28" i="1" s="1"/>
  <c r="AQ27" i="1"/>
  <c r="AR27" i="1" s="1"/>
  <c r="AQ26" i="1"/>
  <c r="AR26" i="1" s="1"/>
  <c r="AQ25" i="1"/>
  <c r="AR25" i="1" s="1"/>
  <c r="AQ24" i="1"/>
  <c r="AR24" i="1" s="1"/>
  <c r="AQ23" i="1"/>
  <c r="AR23" i="1" s="1"/>
  <c r="AQ22" i="1"/>
  <c r="AR22" i="1" s="1"/>
  <c r="AQ21" i="1"/>
  <c r="AR21" i="1" s="1"/>
  <c r="AP21" i="1"/>
  <c r="AQ20" i="1"/>
  <c r="AR20" i="1" s="1"/>
  <c r="AR19" i="1"/>
  <c r="AQ18" i="1"/>
  <c r="AR18" i="1" s="1"/>
  <c r="AQ17" i="1"/>
  <c r="AR17" i="1" s="1"/>
  <c r="AQ16" i="1"/>
  <c r="AR16" i="1" s="1"/>
  <c r="AQ15" i="1"/>
  <c r="AR15" i="1" s="1"/>
  <c r="AR14" i="1"/>
  <c r="V34" i="1"/>
  <c r="V28" i="1"/>
  <c r="V27" i="1"/>
  <c r="V26" i="1"/>
  <c r="V25" i="1"/>
  <c r="V24" i="1"/>
  <c r="V23" i="1"/>
  <c r="V22" i="1"/>
  <c r="V21" i="1"/>
  <c r="V20" i="1"/>
  <c r="V19" i="1"/>
  <c r="V18" i="1"/>
  <c r="V17" i="1"/>
  <c r="V16" i="1"/>
  <c r="V15" i="1"/>
  <c r="X29" i="1" s="1"/>
  <c r="P28" i="1"/>
  <c r="AP28" i="1" s="1"/>
  <c r="P25" i="1"/>
  <c r="AP25" i="1" s="1"/>
  <c r="P26" i="1"/>
  <c r="AP26" i="1" s="1"/>
  <c r="P27" i="1"/>
  <c r="AP27" i="1" s="1"/>
  <c r="P22" i="1"/>
  <c r="AP22" i="1" s="1"/>
  <c r="P23" i="1"/>
  <c r="AP23" i="1" s="1"/>
  <c r="P24" i="1"/>
  <c r="AP24" i="1" s="1"/>
  <c r="P21" i="1"/>
  <c r="P20" i="1"/>
  <c r="AP20" i="1" s="1"/>
  <c r="P19" i="1"/>
  <c r="AP19" i="1" s="1"/>
  <c r="P18" i="1" l="1"/>
  <c r="AP18" i="1" s="1"/>
  <c r="P17" i="1"/>
  <c r="AP17" i="1" s="1"/>
  <c r="P16" i="1"/>
  <c r="AP16" i="1" s="1"/>
  <c r="P15" i="1"/>
  <c r="AP15" i="1" s="1"/>
  <c r="P14" i="1"/>
  <c r="AP14" i="1" s="1"/>
  <c r="X37" i="1" l="1"/>
  <c r="X38" i="1" s="1"/>
  <c r="AR38" i="1"/>
  <c r="AK14" i="1"/>
  <c r="AK30" i="1"/>
  <c r="AK31" i="1"/>
  <c r="AK28" i="1"/>
  <c r="AK27" i="1"/>
  <c r="AK26" i="1"/>
  <c r="AK25" i="1"/>
  <c r="AK24" i="1"/>
  <c r="AK23" i="1"/>
  <c r="AK22" i="1"/>
  <c r="AK21" i="1"/>
  <c r="AK20" i="1"/>
  <c r="AK19" i="1"/>
  <c r="AK18" i="1"/>
  <c r="AK17" i="1"/>
  <c r="AK16" i="1"/>
  <c r="AK15" i="1"/>
  <c r="AF36" i="1"/>
  <c r="AF35" i="1"/>
  <c r="AF31" i="1"/>
  <c r="AH37" i="1"/>
  <c r="AF28" i="1"/>
  <c r="AF27" i="1"/>
  <c r="AF26" i="1"/>
  <c r="AF25" i="1"/>
  <c r="AF24" i="1"/>
  <c r="AF23" i="1"/>
  <c r="AF22" i="1"/>
  <c r="AF21" i="1"/>
  <c r="AF20" i="1"/>
  <c r="AF19" i="1"/>
  <c r="AF18" i="1"/>
  <c r="AF17" i="1"/>
  <c r="AF16" i="1"/>
  <c r="AF15" i="1"/>
  <c r="AF14" i="1"/>
  <c r="AA36" i="1"/>
  <c r="AA35" i="1"/>
  <c r="AA31" i="1"/>
  <c r="AA30" i="1"/>
  <c r="AA28" i="1"/>
  <c r="AA27" i="1"/>
  <c r="AA26" i="1"/>
  <c r="AA25" i="1"/>
  <c r="AA24" i="1"/>
  <c r="AA23" i="1"/>
  <c r="AA22" i="1"/>
  <c r="AA21" i="1"/>
  <c r="AA20" i="1"/>
  <c r="AA19" i="1"/>
  <c r="AA18" i="1"/>
  <c r="AA17" i="1"/>
  <c r="AA16" i="1"/>
  <c r="AA15" i="1"/>
  <c r="AA14" i="1"/>
  <c r="AM37" i="1" l="1"/>
  <c r="AM29" i="1"/>
  <c r="AM38" i="1" s="1"/>
  <c r="AH29" i="1"/>
  <c r="AH38" i="1" s="1"/>
  <c r="AC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1" authorId="0" shapeId="0" xr:uid="{00000000-0006-0000-0000-000005000000}">
      <text>
        <r>
          <rPr>
            <b/>
            <sz val="9"/>
            <color rgb="FF000000"/>
            <rFont val="Tahoma"/>
            <family val="2"/>
          </rPr>
          <t>Indique el nombre del proceso al cual está asociada la meta</t>
        </r>
      </text>
    </comment>
    <comment ref="A13" authorId="0" shapeId="0" xr:uid="{00000000-0006-0000-0000-000006000000}">
      <text>
        <r>
          <rPr>
            <b/>
            <sz val="9"/>
            <color indexed="81"/>
            <rFont val="Tahoma"/>
            <family val="2"/>
          </rPr>
          <t>Incluya el número del objetivo estratégico, de acuerdo con lo adoptado en el Plan Estratégico Institucional</t>
        </r>
      </text>
    </comment>
    <comment ref="B13" authorId="0" shapeId="0" xr:uid="{00000000-0006-0000-0000-000007000000}">
      <text>
        <r>
          <rPr>
            <b/>
            <sz val="9"/>
            <color rgb="FF000000"/>
            <rFont val="Tahoma"/>
            <family val="2"/>
          </rPr>
          <t>Incluya el objetivo estratégico, de acuerdo con lo adoptado en el Plan Estratégico Institucional, al cual se asocia la meta</t>
        </r>
      </text>
    </comment>
    <comment ref="D13" authorId="0" shapeId="0" xr:uid="{00000000-0006-0000-0000-000008000000}">
      <text>
        <r>
          <rPr>
            <b/>
            <sz val="9"/>
            <color indexed="81"/>
            <rFont val="Tahoma"/>
            <family val="2"/>
          </rPr>
          <t>Escriba el número de la meta, en orden consecutivo</t>
        </r>
      </text>
    </comment>
    <comment ref="E13" authorId="0" shapeId="0" xr:uid="{00000000-0006-0000-0000-000009000000}">
      <text>
        <r>
          <rPr>
            <b/>
            <sz val="9"/>
            <color rgb="FF000000"/>
            <rFont val="Tahoma"/>
            <family val="2"/>
          </rPr>
          <t xml:space="preserve">Son el resultado aceptable que se espera alcanzar en un periodo de tiempo a través de la ejecución y/o cumplimiento de los entregables. 
</t>
        </r>
        <r>
          <rPr>
            <b/>
            <sz val="9"/>
            <color rgb="FF000000"/>
            <rFont val="Tahoma"/>
            <family val="2"/>
          </rPr>
          <t xml:space="preserve">
</t>
        </r>
        <r>
          <rPr>
            <b/>
            <sz val="9"/>
            <color rgb="FF000000"/>
            <rFont val="Tahoma"/>
            <family val="2"/>
          </rPr>
          <t xml:space="preserve">Se debe redactar la meta iniciando con un verbo en infinitivo fuerte, seguido de una magnitud o cantidad, una unidad de medida que se encuentre en términos numéricos o porcentuales y finalmente el complemento.
</t>
        </r>
        <r>
          <rPr>
            <b/>
            <sz val="9"/>
            <color rgb="FF000000"/>
            <rFont val="Tahoma"/>
            <family val="2"/>
          </rPr>
          <t xml:space="preserve">
</t>
        </r>
        <r>
          <rPr>
            <b/>
            <sz val="9"/>
            <color rgb="FF000000"/>
            <rFont val="Tahoma"/>
            <family val="2"/>
          </rPr>
          <t xml:space="preserve">verbo + magnitud + unidad de medida + complemento
</t>
        </r>
      </text>
    </comment>
    <comment ref="F13" authorId="0" shapeId="0" xr:uid="{00000000-0006-0000-0000-00000A000000}">
      <text>
        <r>
          <rPr>
            <b/>
            <sz val="9"/>
            <color indexed="81"/>
            <rFont val="Tahoma"/>
            <family val="2"/>
          </rPr>
          <t xml:space="preserve">Seleccione la opción que corresponda
</t>
        </r>
      </text>
    </comment>
    <comment ref="G13" authorId="0" shapeId="0" xr:uid="{00000000-0006-0000-0000-00000B000000}">
      <text>
        <r>
          <rPr>
            <b/>
            <sz val="9"/>
            <color indexed="81"/>
            <rFont val="Tahoma"/>
            <family val="2"/>
          </rPr>
          <t>Indique un nombre corto que refleje lo que pretende medir. 
Ej. Porcentaje de giros acumulados</t>
        </r>
      </text>
    </comment>
    <comment ref="H13"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3"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3"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3"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3" authorId="0" shapeId="0" xr:uid="{00000000-0006-0000-0000-000010000000}">
      <text>
        <r>
          <rPr>
            <b/>
            <sz val="9"/>
            <color indexed="81"/>
            <rFont val="Tahoma"/>
            <family val="2"/>
          </rPr>
          <t xml:space="preserve">Indique la magnitud programada para el trimestre. </t>
        </r>
      </text>
    </comment>
    <comment ref="M13" authorId="0" shapeId="0" xr:uid="{00000000-0006-0000-0000-000011000000}">
      <text>
        <r>
          <rPr>
            <b/>
            <sz val="9"/>
            <color indexed="81"/>
            <rFont val="Tahoma"/>
            <family val="2"/>
          </rPr>
          <t xml:space="preserve">Indique la magnitud programada para el trimestre. </t>
        </r>
      </text>
    </comment>
    <comment ref="N13" authorId="0" shapeId="0" xr:uid="{00000000-0006-0000-0000-000012000000}">
      <text>
        <r>
          <rPr>
            <b/>
            <sz val="9"/>
            <color indexed="81"/>
            <rFont val="Tahoma"/>
            <family val="2"/>
          </rPr>
          <t xml:space="preserve">Indique la magnitud programada para el trimestre. </t>
        </r>
      </text>
    </comment>
    <comment ref="O13" authorId="0" shapeId="0" xr:uid="{00000000-0006-0000-0000-000013000000}">
      <text>
        <r>
          <rPr>
            <b/>
            <sz val="9"/>
            <color indexed="81"/>
            <rFont val="Tahoma"/>
            <family val="2"/>
          </rPr>
          <t xml:space="preserve">Indique la magnitud programada para el trimestre. </t>
        </r>
      </text>
    </comment>
    <comment ref="P13" authorId="0" shapeId="0" xr:uid="{00000000-0006-0000-0000-000014000000}">
      <text>
        <r>
          <rPr>
            <b/>
            <sz val="9"/>
            <color indexed="81"/>
            <rFont val="Tahoma"/>
            <family val="2"/>
          </rPr>
          <t>Indique la programación total de la vigencia. 
Debe ser coherente con la meta.</t>
        </r>
      </text>
    </comment>
    <comment ref="Q13" authorId="0" shapeId="0" xr:uid="{00000000-0006-0000-0000-000015000000}">
      <text>
        <r>
          <rPr>
            <b/>
            <sz val="9"/>
            <color indexed="81"/>
            <rFont val="Tahoma"/>
            <family val="2"/>
          </rPr>
          <t xml:space="preserve">Indique el tipo de indicador: 
- Eficancia 
- Eficiencia 
- Efectividad </t>
        </r>
      </text>
    </comment>
    <comment ref="R13" authorId="0" shapeId="0" xr:uid="{00000000-0006-0000-0000-000016000000}">
      <text>
        <r>
          <rPr>
            <b/>
            <sz val="9"/>
            <color indexed="81"/>
            <rFont val="Tahoma"/>
            <family val="2"/>
          </rPr>
          <t>Indique la evidencia a presentar del cumplimiento de la meta. Se debe redactar de forma concreta y coherente con la meta</t>
        </r>
      </text>
    </comment>
    <comment ref="S13"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3" authorId="0" shapeId="0" xr:uid="{00000000-0006-0000-0000-000018000000}">
      <text>
        <r>
          <rPr>
            <b/>
            <sz val="9"/>
            <color indexed="81"/>
            <rFont val="Tahoma"/>
            <family val="2"/>
          </rPr>
          <t>Indique el área y grupo de trabajo (si se tiene), responsable de cumplir o ejecutar la meta</t>
        </r>
      </text>
    </comment>
    <comment ref="U13" authorId="0" shapeId="0" xr:uid="{00000000-0006-0000-0000-000019000000}">
      <text>
        <r>
          <rPr>
            <b/>
            <sz val="9"/>
            <color indexed="81"/>
            <rFont val="Tahoma"/>
            <family val="2"/>
          </rPr>
          <t>Indique el nombre de la dependencia responsable de reportar trimestralmente la meta a la OAP</t>
        </r>
      </text>
    </comment>
    <comment ref="V13" authorId="0" shapeId="0" xr:uid="{00000000-0006-0000-0000-00001A000000}">
      <text>
        <r>
          <rPr>
            <b/>
            <sz val="9"/>
            <color indexed="81"/>
            <rFont val="Tahoma"/>
            <family val="2"/>
          </rPr>
          <t>Indique la magnitud programada</t>
        </r>
      </text>
    </comment>
    <comment ref="W13" authorId="0" shapeId="0" xr:uid="{00000000-0006-0000-0000-00001B000000}">
      <text>
        <r>
          <rPr>
            <b/>
            <sz val="9"/>
            <color indexed="81"/>
            <rFont val="Tahoma"/>
            <family val="2"/>
          </rPr>
          <t>Indique la magnitud ejecutada. Corresponde al resultado de medir el indicador de la meta</t>
        </r>
      </text>
    </comment>
    <comment ref="X13"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3"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3" authorId="0" shapeId="0" xr:uid="{00000000-0006-0000-0000-00001E000000}">
      <text>
        <r>
          <rPr>
            <b/>
            <sz val="9"/>
            <color indexed="81"/>
            <rFont val="Tahoma"/>
            <family val="2"/>
          </rPr>
          <t xml:space="preserve">Indicar el nombre concreto de la evidencia aportada. </t>
        </r>
      </text>
    </comment>
    <comment ref="AA13" authorId="0" shapeId="0" xr:uid="{00000000-0006-0000-0000-00001F000000}">
      <text>
        <r>
          <rPr>
            <b/>
            <sz val="9"/>
            <color indexed="81"/>
            <rFont val="Tahoma"/>
            <family val="2"/>
          </rPr>
          <t>Indique la magnitud programada</t>
        </r>
      </text>
    </comment>
    <comment ref="AB13" authorId="0" shapeId="0" xr:uid="{00000000-0006-0000-0000-000020000000}">
      <text>
        <r>
          <rPr>
            <b/>
            <sz val="9"/>
            <color indexed="81"/>
            <rFont val="Tahoma"/>
            <family val="2"/>
          </rPr>
          <t>Indique la magnitud ejecutada. Corresponde al resultado de medir el indicador de la meta</t>
        </r>
      </text>
    </comment>
    <comment ref="AC13"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3"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3" authorId="0" shapeId="0" xr:uid="{00000000-0006-0000-0000-000023000000}">
      <text>
        <r>
          <rPr>
            <b/>
            <sz val="9"/>
            <color indexed="81"/>
            <rFont val="Tahoma"/>
            <family val="2"/>
          </rPr>
          <t xml:space="preserve">Indicar el nombre concreto de la evidencia aportada. </t>
        </r>
      </text>
    </comment>
    <comment ref="AF13" authorId="0" shapeId="0" xr:uid="{00000000-0006-0000-0000-000024000000}">
      <text>
        <r>
          <rPr>
            <b/>
            <sz val="9"/>
            <color indexed="81"/>
            <rFont val="Tahoma"/>
            <family val="2"/>
          </rPr>
          <t>Indique la magnitud programada</t>
        </r>
      </text>
    </comment>
    <comment ref="AG13" authorId="0" shapeId="0" xr:uid="{00000000-0006-0000-0000-000025000000}">
      <text>
        <r>
          <rPr>
            <b/>
            <sz val="9"/>
            <color indexed="81"/>
            <rFont val="Tahoma"/>
            <family val="2"/>
          </rPr>
          <t>Indique la magnitud ejecutada. Corresponde al resultado de medir el indicador de la meta</t>
        </r>
      </text>
    </comment>
    <comment ref="AH13"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3"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3" authorId="0" shapeId="0" xr:uid="{00000000-0006-0000-0000-000028000000}">
      <text>
        <r>
          <rPr>
            <b/>
            <sz val="9"/>
            <color indexed="81"/>
            <rFont val="Tahoma"/>
            <family val="2"/>
          </rPr>
          <t xml:space="preserve">Indicar el nombre concreto de la evidencia aportada. </t>
        </r>
      </text>
    </comment>
    <comment ref="AK13" authorId="0" shapeId="0" xr:uid="{00000000-0006-0000-0000-000029000000}">
      <text>
        <r>
          <rPr>
            <b/>
            <sz val="9"/>
            <color indexed="81"/>
            <rFont val="Tahoma"/>
            <family val="2"/>
          </rPr>
          <t>Indique la magnitud programada</t>
        </r>
      </text>
    </comment>
    <comment ref="AL13" authorId="0" shapeId="0" xr:uid="{00000000-0006-0000-0000-00002A000000}">
      <text>
        <r>
          <rPr>
            <b/>
            <sz val="9"/>
            <color indexed="81"/>
            <rFont val="Tahoma"/>
            <family val="2"/>
          </rPr>
          <t>Indique la magnitud ejecutada. Corresponde al resultado de medir el indicador de la meta</t>
        </r>
      </text>
    </comment>
    <comment ref="AM13"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3"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3" authorId="0" shapeId="0" xr:uid="{00000000-0006-0000-0000-00002D000000}">
      <text>
        <r>
          <rPr>
            <b/>
            <sz val="9"/>
            <color indexed="81"/>
            <rFont val="Tahoma"/>
            <family val="2"/>
          </rPr>
          <t xml:space="preserve">Indicar el nombre concreto de la evidencia aportada. </t>
        </r>
      </text>
    </comment>
    <comment ref="AP13" authorId="0" shapeId="0" xr:uid="{00000000-0006-0000-0000-00002E000000}">
      <text>
        <r>
          <rPr>
            <b/>
            <sz val="9"/>
            <color indexed="81"/>
            <rFont val="Tahoma"/>
            <family val="2"/>
          </rPr>
          <t>Indique la magnitud total programada para la vigencia</t>
        </r>
      </text>
    </comment>
    <comment ref="AQ13" authorId="0" shapeId="0" xr:uid="{00000000-0006-0000-0000-00002F000000}">
      <text>
        <r>
          <rPr>
            <b/>
            <sz val="9"/>
            <color indexed="81"/>
            <rFont val="Tahoma"/>
            <family val="2"/>
          </rPr>
          <t xml:space="preserve">Indique la magnitud ejecutada acumulada para la vigencia </t>
        </r>
      </text>
    </comment>
    <comment ref="AR13"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3" authorId="0" shapeId="0" xr:uid="{00000000-0006-0000-0000-000031000000}">
      <text>
        <r>
          <rPr>
            <b/>
            <sz val="9"/>
            <color indexed="81"/>
            <rFont val="Tahoma"/>
            <family val="2"/>
          </rPr>
          <t>Es la descripción detallada de los avances y logros obtenidos con la ejecución de la meta acumulados para la vigencia</t>
        </r>
      </text>
    </comment>
    <comment ref="E29" authorId="0" shapeId="0" xr:uid="{00000000-0006-0000-0000-000032000000}">
      <text>
        <r>
          <rPr>
            <b/>
            <sz val="9"/>
            <color indexed="81"/>
            <rFont val="Tahoma"/>
            <family val="2"/>
          </rPr>
          <t>Promedio obtenido para el periodo x 80%</t>
        </r>
      </text>
    </comment>
    <comment ref="E37" authorId="0" shapeId="0" xr:uid="{00000000-0006-0000-0000-000033000000}">
      <text>
        <r>
          <rPr>
            <b/>
            <sz val="9"/>
            <color indexed="81"/>
            <rFont val="Tahoma"/>
            <family val="2"/>
          </rPr>
          <t>Promedio obtenido en las metas transversales para el periodo x 20%</t>
        </r>
      </text>
    </comment>
    <comment ref="E38" authorId="0" shapeId="0" xr:uid="{00000000-0006-0000-0000-000034000000}">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<sst xmlns="http://schemas.openxmlformats.org/spreadsheetml/2006/main" count="519" uniqueCount="296">
  <si>
    <r>
      <rPr>
        <b/>
        <sz val="14"/>
        <rFont val="Calibri Light"/>
        <family val="2"/>
        <scheme val="major"/>
      </rPr>
      <t>FORMULACIÓN Y SEGUIMIENTO PLANES DE GESTIÓN NIVEL LOCAL</t>
    </r>
    <r>
      <rPr>
        <b/>
        <sz val="11"/>
        <color theme="1"/>
        <rFont val="Calibri Light"/>
        <family val="2"/>
        <scheme val="major"/>
      </rPr>
      <t xml:space="preserve">
ALCALDÍA LOCAL DE CHAPINERO</t>
    </r>
  </si>
  <si>
    <r>
      <rPr>
        <b/>
        <sz val="11"/>
        <color rgb="FF000000"/>
        <rFont val="Calibri Light"/>
        <family val="2"/>
        <scheme val="major"/>
      </rPr>
      <t xml:space="preserve">Código Formato: </t>
    </r>
    <r>
      <rPr>
        <sz val="11"/>
        <color rgb="FF000000"/>
        <rFont val="Calibri Light"/>
        <family val="2"/>
        <scheme val="major"/>
      </rPr>
      <t xml:space="preserve">PLE-PIN-F018
</t>
    </r>
    <r>
      <rPr>
        <b/>
        <sz val="11"/>
        <color rgb="FF000000"/>
        <rFont val="Calibri Light"/>
        <family val="2"/>
        <scheme val="major"/>
      </rPr>
      <t xml:space="preserve">Versión: </t>
    </r>
    <r>
      <rPr>
        <sz val="11"/>
        <color rgb="FF000000"/>
        <rFont val="Calibri Light"/>
        <family val="2"/>
        <scheme val="major"/>
      </rPr>
      <t xml:space="preserve">6
</t>
    </r>
    <r>
      <rPr>
        <b/>
        <sz val="11"/>
        <color rgb="FF000000"/>
        <rFont val="Calibri Light"/>
        <family val="2"/>
        <scheme val="major"/>
      </rPr>
      <t xml:space="preserve">Vigencia desde: </t>
    </r>
    <r>
      <rPr>
        <sz val="11"/>
        <color rgb="FF000000"/>
        <rFont val="Calibri Light"/>
        <family val="2"/>
        <scheme val="major"/>
      </rPr>
      <t xml:space="preserve">23 de enero de 2023
</t>
    </r>
    <r>
      <rPr>
        <b/>
        <sz val="11"/>
        <color rgb="FF000000"/>
        <rFont val="Calibri Light"/>
        <family val="2"/>
        <scheme val="major"/>
      </rPr>
      <t xml:space="preserve">Caso HOLA: </t>
    </r>
    <r>
      <rPr>
        <sz val="11"/>
        <color rgb="FF000000"/>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</si>
  <si>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</si>
  <si>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</si>
  <si>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</si>
  <si>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</si>
  <si>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</si>
  <si>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</si>
  <si>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116109</t>
  </si>
  <si>
    <t>16 de abril de 20255</t>
  </si>
  <si>
    <t>Para el primer trimestre de la vigencia 2025, el Plan de Gestión de la Alcaldia local de Chapinero  alcanzó un nivel de desempeño del 80,56% y 29,43% acumulado para la vigencia.</t>
  </si>
  <si>
    <t>26 de mayo de 2025</t>
  </si>
  <si>
    <t>Se realiza ajuste sobre la ejecución de las Metas Transversales 4 y 5 por alcance realizado al reporte generado por la Subsecretaría de Gestión Institucional - Grupo de Servicio de Atención a la Ciudadanía a través de memorando 20254600193883.</t>
  </si>
  <si>
    <t>28 de julio de 2025</t>
  </si>
  <si>
    <r>
      <rPr>
        <sz val="11"/>
        <color rgb="FF000000"/>
        <rFont val="Calibri Light"/>
      </rPr>
      <t>Para el II trimestre de la vigencia 2025, el Plan de Gestión de la Alcaldia local de Chapinero  alcanzó un nivel de desempeño del 86,48% y 49,67% acumulado para la vigencia</t>
    </r>
    <r>
      <rPr>
        <b/>
        <sz val="11"/>
        <color rgb="FF000000"/>
        <rFont val="Calibri Light"/>
      </rPr>
      <t>.</t>
    </r>
  </si>
  <si>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</si>
  <si>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</si>
  <si>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</si>
  <si>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</si>
  <si>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</si>
  <si>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</si>
  <si>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</si>
  <si>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</si>
  <si>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</si>
  <si>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</si>
  <si>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</si>
  <si>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</si>
  <si>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</si>
  <si>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</si>
  <si>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</si>
  <si>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</si>
  <si>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</si>
  <si>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</si>
  <si>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</si>
  <si>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</si>
  <si>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</si>
  <si>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</si>
  <si>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</si>
  <si>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</si>
  <si>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</si>
  <si>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</si>
  <si>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</si>
  <si>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</si>
  <si>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</si>
  <si>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</si>
  <si>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</si>
  <si>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</si>
  <si>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</si>
  <si>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</si>
  <si>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</si>
  <si>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</si>
  <si>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</si>
  <si>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</si>
  <si>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2025</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</si>
  <si>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</si>
  <si>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</si>
  <si>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</si>
  <si>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</si>
  <si>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</si>
  <si>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</si>
  <si>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</si>
  <si>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</si>
  <si>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</si>
  <si>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</si>
  <si>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</si>
  <si>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No Programada</t>
  </si>
  <si>
    <t>Actualmente, los resultados de avance a metas se generaron a partir de los archivos en PDF cargados por la Secretaría de Planeación, con corte al 31 de marzo. En dichos documentos se encuentra el Informe de Avance del Plan de Desarrollo Local 2025–2028.</t>
  </si>
  <si>
    <t>Reporte de la DGDL</t>
  </si>
  <si>
    <t>La meta alcanzó un 9,25% del programado para la vigencia.
Meta No Programada para el Trimestre I.</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</si>
  <si>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</si>
  <si>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</si>
  <si>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</si>
  <si>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</si>
  <si>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</si>
  <si>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</si>
  <si>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</si>
  <si>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</si>
  <si>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</si>
  <si>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Alcaldía Local -  Gestión del Desarrollo, Adminsitrativa y Financiera</t>
  </si>
  <si>
    <t>Se superó la meta programada para el 1er trimestre</t>
  </si>
  <si>
    <t>Reporte ejecución Bogdata corte 31-03-2025</t>
  </si>
  <si>
    <t>Se superó la meta programada para el 2do trimestre</t>
  </si>
  <si>
    <t>La meta alcanzó un 40,46% del programado para la vigencia.</t>
  </si>
  <si>
    <t>3</t>
  </si>
  <si>
    <t>Girar mínimo el 65% del presupuesto comprometido constituido como obligaciones por pagar de la vigencia 2023 y anteriores</t>
  </si>
  <si>
    <t>Porcentaje de giros acumulados de obligaciones por pagar de la vigencia 2023 y anteriores</t>
  </si>
  <si>
    <t>(Giros acumulados obligaciones por pagar de la vigencia 2023 y anteriores/Presupuesto comprometido constituido como obligaciones por pagar de la vigencia 2023 y anteriores)*100</t>
  </si>
  <si>
    <t>62% (Corte a 31 de diciembre de 2023)</t>
  </si>
  <si>
    <t>No se cumple con la meta programada para el 1er trimestre</t>
  </si>
  <si>
    <t>La meta alcanzó un 64,00% del programado para la vigencia.</t>
  </si>
  <si>
    <t>4</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</si>
  <si>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</si>
  <si>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</si>
  <si>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</si>
  <si>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</si>
  <si>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Se observa que no se ha alcanzado el porcentaje de cumplimiento acordado para el primer trimestre del Plan de Gestión. Este retraso en la ejecución se debe a la falta de contratación de los equipos de trabajo y formulación.</t>
  </si>
  <si>
    <t>Reporte de la  ejecución presupuestal de Bogdata corte 31-03-2025- Inversión directa</t>
  </si>
  <si>
    <t>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t>
  </si>
  <si>
    <t>La meta alcanzó un 32,33% del programado para la vigencia.</t>
  </si>
  <si>
    <t>5</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</si>
  <si>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</si>
  <si>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</si>
  <si>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</si>
  <si>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</si>
  <si>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Los giros son muy bajos debido a que, actualmente, no se ha iniciado el proceso de contratación por la falta de equipos de trabajo. Además, muchas de las modalidades necesarias para avanzar en los proyectos de inversión aún no han sido formuladas ni contratadas.</t>
  </si>
  <si>
    <t>Se logró el cumplimiento de la meta establecida en materia de giros, lo cual refleja un compromiso por parte del FDL por avanzar en la ejecución y alcanzar los objetivos propuestos en el Plan de Gestión. 
No obstante, es importante mantener y fortalecer este ritmo de trabajo, asegurando una adecuada planeación y seguimiento a los procesos, con el fin de garantizar la sostenibilidad de los resultados en los siguientes trimestres.</t>
  </si>
  <si>
    <t>La meta alcanzó un 30,69% del programado para la vigencia.</t>
  </si>
  <si>
    <t>6</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</si>
  <si>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</si>
  <si>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</si>
  <si>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</si>
  <si>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</si>
  <si>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</si>
  <si>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</si>
  <si>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Teniendo en cuenta el porcentaje de contratos registrados en estado de ejecución a 31/03/2025, y haciendo la comparativa frente al porcentaje que se planteo como meta, después de recopilar y analizar los datos relacionados a la localidad, se dialogara con los representantes de SIPSE de cada una de ellas para revisar, plantear y ejecutar mesas de trabajo cuyos objetivos sean aumentar las cifras obtenidas, actualizar la información correctamente, logar un porcentaje de cumplimiento igual o superior al de la meta asignada y dar alcance al análisis de la información reportada en caso de tener diferencias y/o solicitar aclaraciones en los datos obtenidos.</t>
  </si>
  <si>
    <t>Presentacion "Porcentaje de diferencia secop vs sipse"</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</si>
  <si>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</si>
  <si>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La meta alcanzó un 34,02% del programado para la vigencia.</t>
  </si>
  <si>
    <t>7</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</si>
  <si>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</si>
  <si>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</si>
  <si>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</si>
  <si>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</si>
  <si>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</si>
  <si>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Se registró avance cualitativo al 86% de las metas establecidas para la vigencia</t>
  </si>
  <si>
    <t>La base de las metas que se tuvieron en cuenta, parte del Plan Operativo Anual de Inversiones 2025, aprobado para la localidad.
Las metas con reporte de avance se extraen del reporte generado por la herramienta SIPSE, a traves de la sección de: Reportes/Proyectos/Seguimiento-Meta-Proyecto.
Como evidencia desde la DGDL se descargo cada uno de los reportes de los proyectos de inversión vigentes para 2025.</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</si>
  <si>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</si>
  <si>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La meta alcanzó un 100,00% del programado para la vigencia.</t>
  </si>
  <si>
    <t>Inspección, Vigilancia y Control</t>
  </si>
  <si>
    <t>8</t>
  </si>
  <si>
    <t>Realizar 12.240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</si>
  <si>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</si>
  <si>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</si>
  <si>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</si>
  <si>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</si>
  <si>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</si>
  <si>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</si>
  <si>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</si>
  <si>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</si>
  <si>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3010 expedientes a cargo de las inspecciones de policía impulsados </t>
  </si>
  <si>
    <t>Memorando 20252200137553 Seguimiento a metas locales Planes de Gestión PRIMER Trimestre 2025 DGP</t>
  </si>
  <si>
    <t xml:space="preserve">Expedientes a cargo de las inspeccione s de policia </t>
  </si>
  <si>
    <t>Reporte de la DGP segun radicado No 20252200258243</t>
  </si>
  <si>
    <t>La meta alcanzó un 81,69% del programado para la vigencia.</t>
  </si>
  <si>
    <t>9</t>
  </si>
  <si>
    <t>Proferir 4.080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</si>
  <si>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</si>
  <si>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</si>
  <si>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</si>
  <si>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548 fallos de fondo en primera instancia proferidos </t>
  </si>
  <si>
    <t xml:space="preserve">Fallos de fondo </t>
  </si>
  <si>
    <t>La meta alcanzó un 43,21% del programado para la vigencia.</t>
  </si>
  <si>
    <t>10</t>
  </si>
  <si>
    <t>Terminar (archivar) 150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</si>
  <si>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</si>
  <si>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</si>
  <si>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</si>
  <si>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</si>
  <si>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</si>
  <si>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 xml:space="preserve">19 actuaciones administrativas terminadas (archivadas) </t>
  </si>
  <si>
    <t xml:space="preserve">Actuaciones adminitrativas activas </t>
  </si>
  <si>
    <t>La meta alcanzó un 20,67% del programado para la vigencia.</t>
  </si>
  <si>
    <t>11</t>
  </si>
  <si>
    <t>Terminar 157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</si>
  <si>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</si>
  <si>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</si>
  <si>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</si>
  <si>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7 actuaciones Administrativas terminadas hasta la primera instancia </t>
  </si>
  <si>
    <t xml:space="preserve">Actuaciones adminitrativas de primera instancia  </t>
  </si>
  <si>
    <t>La meta alcanzó un 13,00% del programado para la vigencia.</t>
  </si>
  <si>
    <t>12</t>
  </si>
  <si>
    <t>Realizar 629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</si>
  <si>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</si>
  <si>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</si>
  <si>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</si>
  <si>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</si>
  <si>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</si>
  <si>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283 operativos de inspección, vigilancia y control en materia de integridad del espacio público</t>
  </si>
  <si>
    <t xml:space="preserve">
GET-IVC-F037 Formato técnico de visita y/o verificación - espacio público.
Acta de asistencia e informe del operativo
Registros operativos Alcaldía Local
</t>
  </si>
  <si>
    <t xml:space="preserve"># 37741 KR 13 CLL 42
# 37743 KR 13 CLL 79
# 37742 KR 16 CLL 75
# 37723 CLL 40 A KR.. 13
# 37816 CLL 72 KR 15
# 37823 PARQUE HIPPIES
# 37725 KR 1 CLL 60
# 37724 CLL 77 KR 14
# 37738 CLL 45 KR 13
# 37813 CHAPINERO CENTRAL
# 37818 ESTAC.TRANSML.CLL45
# 37761 CLL 78 KR 15
# 37849 KR 2 CLL 44
# 37884 CLL 57 KR 39
# 37888 UNIVERSIDAD PEDAGOG.
# 37887 CLL 85 , ZONA T 
# 37848 CHICO NORTE  -EL REFUGIO 
# 37883 CLL 93 KR 11 
# 37886  CLL 66 KR 58
# 37808 CLL 90 KR 15 
# 37810 CLL 94 KR 13
# 37819 CLL 61 KR 7
# 37840 AV.CARACAS CLL 40 
# 37820 CLL 7 KR 9
# 37822 CLL 68 KR 4 
# 37839 KR 13 CLL 52 A
# 37763 PARQUE HHIPPIES
# 37762 CLL 83 HASTA CLL 85
# 37739 MARISCAL SUCRE
# 37740 CLL 52 KR 13
# 37747 CHAPINERO CENTRO
# 37744 CLL 42 HASTA CLL 57
# 37737 CHICO NORTE
# 37660 ESTAC.TRANSMIL CLL 45
# 37661 UNIVER.PEDAGOGICA
# 37659 ZONA G
# 37695 CHICO LAGO
# 37694 4 PARQUES
# 37693 QUINTA CAMACHO
# 37748 CHICO LAGO
# 37444 CLINICA NOGALES
# 37629  SENA 
# 37630 KR 13 CLL 54
# 37709 ANTIGUO CONTRY 
# 37703 ANTIGUO CONTRY 
# 37609 CHAPINERO CENTRAL -PARQUES
# 37608 KR 15 CLL 76
# 37603 PLAZA LOURDES
# 37605 CLL 45 KR 7
# 37614 CLL 52 KR 9
# 37610 CLL 63 KR 7
# 37612 CLL 62 KR 7 
# 37611 CLL 65 KR 9
# 37604 PARQUE HIPPIES
# 37602 CHAPINERO CENTRAL 
# 37607 PARQUE VIRREY
# 37698 ZONA T 
# 37679 ZONA G 
# 37704 PARQUE HIPIPIES
# 37577 PORCINCULA 
# 37581 PARQUE NACIONAL
# 37628 CLL 85 KRA 7 
# 37578 UNIVERSIDAD EAN 
# 37588 KR 10 CLL 54
# 37587 CLL 65 KR 7
# 37591 KR 3 CLL 61
# 37589 PLAZOLETA LORUDES
# 37592 CLL 65 KR 5
# 37619  KR 7 CLL 55 
# 37615 KR 13 CLL 65 
# 37616 PLAZOLETA LORUDES
# 37617 PARQUE HIPPIES, FRANCIA, CEREZOS
# 37618  QUEBRADA LA VIEJA 
# 37595 SAN LUIS 
# 37203 PARQUE DE LA 93
# 37202 PARQUES JURIDICCION 
# 37201 CLL84 KR 11
# 37200 SAN LUIS 
# 37199 LA SALLE
# 37197 CLL 54 KR 13
# 37216 CHICO LAGO
# 37204 BARRIOS ALTOS CHAPINERO
# 37364 JUERISDICCION PARQUES CHAP.
# 37362 ESTACION TRANSML.CLL 45
# 37361 UNV.JAVERIANA Y PARQ.NAL.
# 37360  CLL 45 A CLL 57
# 37358 CASA DE JUSTICIA 
# 37137 CLL 90 KR 15
# 37355 CLL 78 KR 15 
# 37356 KR 7 CLL 70
# 37366 DEPRIMIDO CLL 72
# 37359 UNIVERSIDAD DISTRITAL
# 37389 UNIV.PEDAGOGICA
# 37390 KR 14 CLL 70
# 37386 CLL 57 KR 14
# 37384 CHICO NORTE
# 37383 ROSALES 
# 37388 ROSALES
# 37387 CHICO NORTE 
# 37402 KR 5 DIAG 70 
# 37048 TRANSV. 18 CLL 98
# 37680 KR 5 CLL 68
# 37676 CLL 84 KR 13
# 37678 PARQUE LEON DE GREIF
# 37509 AV. CARACAS CLL 57
# 37508 KR 7 CCL 65 
# 37507 CLL 72 CLL 90 
# 37504 CLL 45 KR 13
# 37502 PARQUE NACIONAL 
# 37501 PARQUE NACIONAL 
# 37503 CLL 82 KR 12
# 37506 PLAZA DE BOLIVAR 
# 37590 CLL 59 KR 7
# 37198 TRANSV.18 CLL 98 
# 38298 CHICO ALTO 
# 38508 ANTIGUO CONTRY 
# 38549 CHAPINERO CENTRO 
# 38682 CLL 80 KR 19
# 38910 CLL 80 KR 19 A
# 38941 CLL 100 CHICO NORTE
#38938POLITECNICO GRANCOLOMBIANO
# 38940 CHAPINERO CENTRO
# 38981 CLL 52 A 39
# 38986 PARQUE HIPPIES ,LOURDES, FLORES
# 38994 PLAZOLETA CLL 85 Y ZONA T
# 39212 ESTACION TRANSM. CLL 57
# 39296 DEPRIMIDO 72 ALREDEDORES
# 39268 KR 3 ESTE CON 45
# 39361 KR 9 CLL 60
# 39336 AUTP.NORTE CLL 94
# 39356 LEON DE GREIFF
#39457 CLL 85  EL RETIRO 
# 39520 CLL 85 KR 14
# 40227 KR 7 CLL 65
# 40221 PARQUE LA 93 Y LEON DE GREIFF
# 40026 DIAGONAL 55 KR 3
# 39852 CLL 62 KR 13 
# 39756 CARACAS Y 15 ENTRE 7 Y 8
# 39984 PARDO RUBIO
# 39982 CLL 96 KR 6 
# 39686 CLL 85 KR 15 
# 39668 CLL 57 KR 8
# 39666 CLL 54 AV.CARACAS
# 39667 CLL 56 KR 13
# 39544 KR 7 Y 8
# 39659 KR 16 CLL 88 
# 39520 PARQUE DE LEON
# 39558 LOURDES,QUINTA CAMACHO
# 39412 CARRERA 13 MARLY 
# 38972 CLL 90 Y KR 5 
# 40244 PARQUE NACIONAL
# 40245 PARQUE NACIONAL
# 40246 PARQUE NACIONAL
# 40247 PARQUE NACIONAL
# 40249 PARQUE NACIONAL
# 40250 PARQUE NACIONAL
# 40255 PARQUE NACIONAL
# 40254 PARQUE NACIONAL
# 40252 PARQUE NACIONAL
# 40259 PARQUE NACIONAL 
# 40260 PARQUE NACIONAL
# 40261 PARQUE NACIONAL
# 40262 PARQUE NACIONAL
# 40270 PARQUE NACIONAL
# 40276 PARQUE NACIONAL
# 40272 PARQUE NACIONAL
# 40277 PARQUE NACIONAL
# 40275 PARQUE NACIONAL
# 40280 PARQUE NACIONAL
# 40281 PARQUE NACIONAL 
# 40012 ZONA ROSA
# 40282 PARQUE NACIONAL
# 40136 CLL 100 KR 15
# 40283 PARQUE NACIONAL
# 40284 PARQUE NACIONAL
# 40285 PARQUE NACIONAL
# 40294 PARQUE NACIONAL
# 40144 CLL 79 CLL 80 KR 15 
# 40295 PARQUE NACIONAL
# 40296 PARQUE NACIONAL
# 40300 PARQUE NACIONAL
# 40299 PARQUE NACIONAL
# 40298 PARQUE NACIONAL
# 40449 PARQUE NACIONAL
# 40448 PARQUE NACIONAL
# 40447 PARQUE NACIONAL
# 40464 PARQUE NACIONAL
# 40461 PARQUE NACIONAL
# 40462 PARQUE NACIONAL 
# 40481 PARQUE NACIONAL
# 40483 PARQUE NACIONAL 
# 40482 PARQUE NACIONAL 
# 40545 PARQUE NACIONAL 
# 40544 PARQUE NACIONAL
# 40543 PARQUE NACIONAL 
# 40248 PARQUE DE LA 93
# 40428 CLL 54 Y CALLE 57
# 40644 PARQUE NACIONAL 
# 40643 MARY Y SUCRE
# 40635 DEPRIMIDO CLL72
# 40500 CLL 85 KR 11
# 40598 CLL 45 KR 9 
# 40739 DEPRIMIDO CLL 72,UNIV.PEDAG.
# 40738 CLL 45 KR 13
# PARQUE NACIONAL 
# 40806 PARQUE NACIONAL 
# 40807 PARQUE NACIONAL 
# 40808 PARQUE NACIONAL 
# 40809 PARQUE NACIONAL 
# 40819 PARQUE NACIONAL 
# 40820 PARQUE NACIONAL 
# 40821 PARQUE NACIONAL
# 40824 PARQUE NACIONAL 
# 40825 PARQUE NACIONAL 
# 40826 PARQUE NACIONAL 
# 40833 PARQUE NACIONAL 
# 40834 MONITOREO PARQ.NAC.
# 40835 PARQUE NACIONAL 
# 40836 PARQUE NACIONAL 
# 40838 PARQUE NACIONAL
# 40789 CLL 95 KR 23
# 40788 CLL 65 A KR 1 
# 40599 KR 7 CLL 60
# 40951 MARLY - SUCRE 
# 40965 CLL 85 ZONA T
# 40966 CHAPINERO NORTE 
# 41067 MARLY - SUCRE
# 40730 KR 15 CLL 72
#  41228 PARQUE NACIONAL
# 41367 CLL 57 HASTA LA 34
# 41352 ESTACION CLL 57
# 41229 PARQUE NACIONAL
# 41230 PARQUE NACIONAL 
# 41233 PARQUE NACIONAL 
# 41231 PARQUE NACIONAL 
# 41231 PARQUE NACIONAL 
# 41234 PARQUE NACIONAL
# 41235 PARQUE NACIONAL
# 41226 PARQUE NACIONAL
# 41225 PARQUE NACIONAL 
# 41224 PARQUE NACIONAL 
# 41221 PARQUE NACIONAL
# 41220 PARQUE NACIONAL 
# 41219 PARQUE NACIONAL 
# 41199 PARQUE NACIONAL 
# 41200 PARQUE NACIONAL 
# 41200 PARQUE NACIONAL 
# 41201 PARQUE NACIONAL 
# 41202 PARQUE NACIONAL 
# 41204 PARQUE NACIONAL 
# 41206 PARQUE NACIONAL
# 41207 PARQUE NACIONAL 
# 41090 CLL 57 - CLL 45 
# 41153 PARQUE 93 
# 40891 CLL 85 KR 15
# 40969 ZONA ROSA
# 41463 ESTACION CLL 57
# 40798 ZONA ROZA  KR 111 CLL15
# 40730 KR 15 CLL 72
# 40599  KR 7 CLL 60
</t>
  </si>
  <si>
    <t>La meta alcanzó un 85,85% del programado para la vigencia.</t>
  </si>
  <si>
    <t>13</t>
  </si>
  <si>
    <t>Realizar 351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</si>
  <si>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</si>
  <si>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</si>
  <si>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</si>
  <si>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Se realizaron 73 operativos de inspección, vigilancia y control en materia de actividad económica</t>
  </si>
  <si>
    <t xml:space="preserve">
GET-IVC-F035 Acta de visita
GDI-GPD-F029 Evidencia de reunión 
Acta de asistencia e informe del operativo
Registros operativos Alcaldía Local
</t>
  </si>
  <si>
    <t xml:space="preserve"># 37824 CLL 59 KR 9 
# 37836 CLL 51 KR 13
# 38084 KR 11 CLL 64 
# 37838 KR 11 CLL 93 A
# 38083 PARDO RUBIO 
# 37919 CLL 59 KR 9 
# 37187 CLL 97 KR 14
# 37584 CLL 69 A KR 4
# 37379 KR 13 A CLL 60
# 38014 KR 115 CLL 92
# 37521 CLL 65 KR 5
# 37957 CLL 59 KR 7
# 37403 CLL 69 KR 6
# 37930 CLL 59 KR 10 
# 38064 KR 4A CLL 66
# 38355 CLL 49 KR 8
# 38428 KR 5  CLL 65
# 38375 CLL 85 KR 13
# 38401 CLL 59 KR 9
# 38536 KR 11 CLL 69
# 38596 KR 14 CLL 97
# 38595 KR 5 CLL 46
# 38607 CLL 49 KR 5
# 38786 DIAGONAL 68 18-28
# 37983 CALLE 70 KR 4
# 38030 KR 3 CLL 60
# 39166 KR 13 A CLL 79
# 39261 CENTRO COMERCIAL GALERIA 93
# 39306 MARISCAL SUCRE 
# 39411 PARDO RUBIO 
# 39428 KR 11 B CLL 96
# 39079 KR 13 CLL 48
# 38917 CLL 57 KR 7
# 38818 CALLE 95 KR 21
# 38817 TRANSV. 23 CLL 97
# 38911-38912 CALLE 13 KR 44
# 38765 CLL 60 BIS KR 13
# 38913 CLL 77 KR 13
# 39458 KR 19 CLL 89
# 39691 CLL 67 KR 11
# 39683 SECTOR ESPERANZA
# 39576 CLL 60 KR 9 
# 39100 CLL 93 B KR 13
# 39870 KR 13 CLL 54
# 39813 CLL 100 KR 11
# 39814 KR 9 CLL 46 
# 39912 KR 14 CLL 79
# 39913 CLL 77 KR 16
# 40315 KR 13 CLL 49
# 40234 CLL 78 KR 12
# 39480 KR 14 CLL 88
# 40017 CLL 51 KR 7
# 40337 CLL 55 KR 13
# 40232 KR 15 CLL 92
# 39748 KR 14 CLL 79
# 39749 CLL 79 KR 14
# 39118 CLL 84 A KR 13
# 42105 CLL 80 KR 19 A
# 42103 CLL 76 KR 16
# 42102 DIAGONAL 55 No.03-06
# 40357 CLL 81 KR 8
# 40512 KR.2 CLL 65
# 40743 CHICO LAGO
# 40883 KR 11 CLL 64 
# 41245 CLL 44 KR 8 
# 41113 KR 11 CLL 67
# 41111 ZONA ROSA
# 41112 CLL 58 BIS KR 10
# 41034 CLL 53 KR 9
# 40986 PARQUE DE LA 93
# 40682 CLL 99 B KR 3 A
# 40679 KR 5 CLL 69
# 40476 CLL 98 KR 17 A 
# 40650 CLL 57 KR 7
# 40474 CLL 75 KR 4
# 41468 KR 9 CLL 46
# 39118 CLL 84 A KR 13
# 41665 CLL 60 KR 13
# 41664 KR 14 CLL 83
# 41247 KR 7 CLL 43
# 41544 AV.CARACAS CLL 58 
# 41830 CLL 50 KR 9 
# 41858 CLL 41 KR 8
# 41829 CLL 50 A KR 13
# 41843 CLL 42 A KR 7 A
# 41593 CLL 59 KR 9
# 41255 CLL 60 KR 7
# 41550 CLL 57 KR 9 
# 41252 CLL 57 KR 7
# 41251 KR 13 CLL 79
# 41249 KR  14 CLL 54
# 41866 CLL 61 KR 9A
# 41727 KR 8 CLL 57
# 41879 KR 11 CLL 61
# 41726 KR 13 CLL 83 
# 41966 CLL 46 KR 7
# 41734 CLL 90 KR 17
# 41940 KR 14 CLL 95
# 41948 TRANSV. 5 ESTE  CLL 61
# 41847 CLL 54 KR 13
# 41733 CLL 59 KR 9
# 41732 CLL 57 KR 9
# 41685 CLL 56 KR 13 
# 41984 CLL 49 KR 7 
# 42107 KM 4,5 VIA LA CALAERA
# 42108 KR 13 CLL 66
</t>
  </si>
  <si>
    <t>La meta alcanzó un 52,14% del programado para la vigencia.</t>
  </si>
  <si>
    <t>14</t>
  </si>
  <si>
    <t>Realizar 42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</si>
  <si>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</si>
  <si>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</si>
  <si>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</si>
  <si>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Se realizaron 7 operativos de inspección, vigilancia y control para dar cumplimiento a los fallos de cerros orientales</t>
  </si>
  <si>
    <t>Evidencia de reunión Operativo IVC</t>
  </si>
  <si>
    <t># 37845 POLIGONO 121 A Y 179
# 37550 POLIGONO 63 Y 121
# 37514 POLIGONO 90 
# 38403 POLIGONO 90 Y 91
# 26371 POLIGONOS 33-86-87
# 40214 POLIGONO MONIT. 239 Y 240
# 40213 POLIGONO MONIT. 17
# 39909 POLIGONO MONIT. 57
# 39907 POLIGONO MONIT.91
# 39087 POLIGONO MONIT.187
# 41006 POLIGONO MONIT.121
# 41005 POLIGONO MONIT. 60 Y 61</t>
  </si>
  <si>
    <t>La meta alcanzó un 19,00% del programado para la vigencia.</t>
  </si>
  <si>
    <t>15</t>
  </si>
  <si>
    <t>Realizar 280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</si>
  <si>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</si>
  <si>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</si>
  <si>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</si>
  <si>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51 operativos de inspección, vigilancia y control en materia de actividad ambiental</t>
  </si>
  <si>
    <t xml:space="preserve"># 37749 LAS DELICIAS
# 37594 CLL 64 KR 4 
# 37579 CLL 45 KR 15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 37385 CHICO NORTE 
# 38242 KR 11 CLL 85
# 38293 KR 14 CLL 53
# 38385 CLL 52 A LA CLL 39
# 38543 CLL 77 HASTA CLL 93
# 38545 CLL 45 CLL 72
# 38549 CHAPINERO CENTRO 
# 38862 CHAPINERO CENTRO 
# 38861 CHAPINERO CENTRO 
# 38487 MARLY Y SUCRE
#  38864 QUEBRADA LAS DELICIAS
# 39459 CLL 45 PARQUE SUCRE,4 PARQUES
# 39451 CLL 85 Y 90 KR 11 
# 39381 CLL 53 PARQUE HIPPIES
# 39425 CHAPINERO CENTRO 
# 39354 CLL 72 CLL 85 
# 39371 MARLY,SUCRE
# 39355 PARDO RUBIO 
# 39293 CLL 53 PARQUE NACIONAL
# 39297 QUEBRADA LAS DELICIAS 
# 38993 NOGAL , CHAPINERO CENTRO 
# 38989 CLL 52 A LA 39 
# 38988 CHICO LAGO 
# 38939 CLL 52 A 39
# 38896 DEPRIMIDO 94
# 39557 CLL 45 A CLL 39
# 39757 KR 15 CLL 54
# 40371 KR 13 CLL45
# 41063 QUEBRADA LAS DELICIAS
# 40952 QUINTA CAMACHO
# 40741 QUINTA CAMACHO
# 40740 PARAISO
# 41077 QUINTA CAMACHO
# 41354 CLL 57 PARQUE DE LAS FLORES
# 41373 CHAPINERO CENTRO
# 41368 ZONA G
# 41669 PARQUE NACIONAL
# 41668 PARQUE NACIONAL
# 41667 PARQUE NACIONAL
# 41660 PARQUE NACIONAL
# 41661 PARQUE NACIONAL 
# 41675 PARQUE NACIONAL
# 41676 PARQUE NACIONAL
# 41677 PARQUE NACIONAL 
# 41671 PARQUE NACIONAL 
# 41670 PARQUE NACIONAL 
# 41678 PARQUE NACIONAL 
# 41679 PARQUE NACIONAL 
# 41680 PARQUE NACIONAL 
# 41682 PARQUE NACIONAL 
# 41683 PARQUE NACIONAL 
# 41684 PARQUE NACIONAL 
# 41689 PARQUE NACIONAL
# 41690 PARQUE NACIONAL 
# 41691 PARQUE NACIONAL
# 41692 PARQUE NACIONAL 
# 41694 PARQUE NACIONAL 
# 41696 PARQUE NACIONAL 
# 41695 PARQUE NACIONAL
# 41465 CLL 72 - CLL 100
# 41464 PARQUES DE LA LOCALIDAD
# 41524 CHAPINERO CENTRO
# 41706 PARQUE BOMBEROS
# 41704 ZONA G
# 41708 CHAPINERO CENTRAL
# 41707 PARDO RUBIO 
# 41863 CHICO LAGO
# 41864 CHICO LAGO
</t>
  </si>
  <si>
    <t>La meta alcanzó un 42,50% del programado para la vigencia.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</si>
  <si>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</si>
  <si>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</si>
  <si>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</si>
  <si>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</si>
  <si>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</si>
  <si>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</si>
  <si>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</si>
  <si>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</si>
  <si>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</si>
  <si>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</si>
  <si>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</si>
  <si>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</si>
  <si>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</si>
  <si>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</si>
  <si>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 xml:space="preserve">"Inspección ambiental: Obtuvo calificación del 96%
Reporte consumo de agua y energía: Información al día con corte al 30 de mayo
Reporte de consumo de papel: Presenta reporte con corte al mes de abril
Reporte de ciclistas: Información al día con corte al 30 de mayo"
</t>
  </si>
  <si>
    <t>Reporte meta ambiental de la OAP</t>
  </si>
  <si>
    <t>La meta alcanzó un 61,25% del programado para la vigencia.
Meta No Programada para el Trimestre I.</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</si>
  <si>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</si>
  <si>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</si>
  <si>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</si>
  <si>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</si>
  <si>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</si>
  <si>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</si>
  <si>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</si>
  <si>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</si>
  <si>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No programada</t>
  </si>
  <si>
    <t xml:space="preserve">Eficacia </t>
  </si>
  <si>
    <t>Reporte de actualización de la información en la página web de la alcaldía local</t>
  </si>
  <si>
    <t>Página Web Alcaldía Local</t>
  </si>
  <si>
    <t>Alcaldía local</t>
  </si>
  <si>
    <t>Oficina Asesora de Comunicaciones</t>
  </si>
  <si>
    <t>La Alcaldía Local de Chapinero, cumplió 104 requisitos, de los 104 que debe cumplir para el tirmestre relacionado.</t>
  </si>
  <si>
    <t>Reporte meta de la Oficina asesora de comunicaciones Radicado No 2025140025490</t>
  </si>
  <si>
    <t>La meta alcanzó un 33,00% del programado para la vigencia.
Meta No Programada para el Trimestre I.</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</si>
  <si>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</si>
  <si>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</si>
  <si>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</si>
  <si>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</si>
  <si>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</si>
  <si>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</si>
  <si>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la alcaldia realizo la actividad programada para el tirmestre</t>
  </si>
  <si>
    <t xml:space="preserve">Listado de acistencia y presentacion y registo fotografco </t>
  </si>
  <si>
    <t>La meta alcanzó un 100,0% del programado para la vigencia.
Meta No Programada para el Trimestre I.</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</si>
  <si>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</si>
  <si>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</si>
  <si>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</si>
  <si>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</si>
  <si>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</si>
  <si>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</si>
  <si>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</si>
  <si>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</si>
  <si>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</si>
  <si>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</si>
  <si>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Se dió respuesta a 5 de 5 requerimientos ciudadanos asignados a la Alcaldía Local con corte a 31 de diciembre de 2024 registradas y tipificadas como Derechos de Petición en el aplicativo Bogotá te Escucha y gestor documental ORFEO.</t>
  </si>
  <si>
    <t>Reporte SGI-SAC de seguimiento a requerimientos ciudadanos por dependencia</t>
  </si>
  <si>
    <t>Meta no programada para el periodo</t>
  </si>
  <si>
    <t>Reporte de la Oficina de atencion a la ciudadania radicado No 20254600258433</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</si>
  <si>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</si>
  <si>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</si>
  <si>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</si>
  <si>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</si>
  <si>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</si>
  <si>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</si>
  <si>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</si>
  <si>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</si>
  <si>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Se gestionó oportunamente 59 de 75 requerimientos tipificados como derecho de petición ciudadano en los aplicativos Bogotá Te Escucha y ORFEO asignados.</t>
  </si>
  <si>
    <t xml:space="preserve">87 respuestas dadas y 13 pendientes de respuesta </t>
  </si>
  <si>
    <t>La meta alcanzó un 41,42%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</si>
  <si>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</si>
  <si>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</si>
  <si>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</si>
  <si>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</si>
  <si>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</si>
  <si>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</si>
  <si>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</si>
  <si>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</si>
  <si>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Entregaron la matriz de activos y tiene el visto bueno del alcald</t>
  </si>
  <si>
    <t xml:space="preserve">Segun radcado No 20254400249683 de la Direccion de TIC </t>
  </si>
  <si>
    <t>La meta alcanzó un 100% del programado para la vigencia.
Meta No Programada para el Trimestre I.</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</si>
  <si>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</si>
  <si>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</si>
  <si>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</si>
  <si>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</si>
  <si>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</si>
  <si>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</si>
  <si>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 xml:space="preserve">Meta no programada para el periodo </t>
  </si>
  <si>
    <t>La meta alcanzó un 0% del programado para la vigencia.
Meta No Programada para el Trimestre I.</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</si>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</sst>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0">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b/>
      <sz val="9"/>
      <color rgb="FF000000"/>
      <name val="Tahoma"/>
      <family val="2"/>
    </font>
    <font>
      <b/>
      <sz val="11"/>
      <color rgb="FF000000"/>
      <name val="Calibri Light"/>
      <family val="2"/>
      <scheme val="major"/>
    </font>
    <font>
      <sz val="11"/>
      <color rgb="FF000000"/>
      <name val="Calibri Light"/>
      <family val="2"/>
      <scheme val="major"/>
    </font>
    <font>
      <sz val="11"/>
      <color rgb="FF000000"/>
      <name val="Aptos Display"/>
      <family val="2"/>
    </font>
    <font>
      <sz val="11"/>
      <color rgb="FF000000"/>
      <name val="Calibri Light"/>
    </font>
    <font>
      <b/>
      <sz val="11"/>
      <color rgb="FF000000"/>
      <name val="Calibri Light"/>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cellStyleXfs>
  <cellXfs count="143">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applyAlignment="1">
      <alignmen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9" borderId="1" xfId="0" applyFont="1" applyFill="1" applyBorder="1" applyAlignment="1">
      <alignment horizontal="justify" vertical="center" wrapText="1"/>
    </xf>
    <xf numFmtId="0" fontId="5" fillId="0" borderId="1" xfId="0" applyFont="1" applyBorder="1" applyAlignment="1">
      <alignment horizontal="left"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49" fontId="1" fillId="9" borderId="1" xfId="0" applyNumberFormat="1" applyFont="1" applyFill="1" applyBorder="1" applyAlignment="1">
      <alignment horizontal="center" vertical="center" wrapText="1"/>
    </xf>
    <xf numFmtId="9" fontId="1" fillId="9" borderId="1" xfId="0" applyNumberFormat="1" applyFont="1" applyFill="1" applyBorder="1" applyAlignment="1">
      <alignment horizontal="justify" vertical="center" wrapText="1"/>
    </xf>
    <xf numFmtId="0" fontId="3" fillId="9" borderId="1" xfId="0" applyFont="1" applyFill="1" applyBorder="1" applyAlignment="1">
      <alignment horizontal="justify" vertical="center" wrapText="1"/>
    </xf>
    <xf numFmtId="9" fontId="1" fillId="0" borderId="1" xfId="1" applyFont="1" applyBorder="1" applyAlignment="1">
      <alignment horizontal="right" vertical="center" wrapText="1"/>
    </xf>
    <xf numFmtId="9" fontId="1" fillId="9" borderId="1" xfId="1" applyFont="1" applyFill="1" applyBorder="1" applyAlignment="1">
      <alignment horizontal="right" vertical="center" wrapText="1"/>
    </xf>
    <xf numFmtId="1" fontId="1" fillId="9" borderId="1" xfId="0" applyNumberFormat="1" applyFont="1" applyFill="1" applyBorder="1" applyAlignment="1">
      <alignment horizontal="right" vertical="center" wrapText="1"/>
    </xf>
    <xf numFmtId="1" fontId="1" fillId="9" borderId="1" xfId="2" applyNumberFormat="1" applyFont="1" applyFill="1" applyBorder="1" applyAlignment="1">
      <alignment horizontal="right" vertical="center" wrapText="1"/>
    </xf>
    <xf numFmtId="0" fontId="5" fillId="10" borderId="1" xfId="0" applyFont="1" applyFill="1" applyBorder="1" applyAlignment="1">
      <alignment horizontal="right" vertical="center" wrapText="1"/>
    </xf>
    <xf numFmtId="9" fontId="5" fillId="10" borderId="1" xfId="0" applyNumberFormat="1" applyFont="1" applyFill="1" applyBorder="1" applyAlignment="1">
      <alignment horizontal="right" vertical="center" wrapText="1"/>
    </xf>
    <xf numFmtId="0" fontId="5" fillId="0" borderId="11" xfId="0" applyFont="1" applyBorder="1" applyAlignment="1">
      <alignment horizontal="right" vertical="center" wrapText="1"/>
    </xf>
    <xf numFmtId="9" fontId="5" fillId="0" borderId="11" xfId="0" applyNumberFormat="1" applyFont="1" applyBorder="1" applyAlignment="1">
      <alignment horizontal="right" vertical="center" wrapText="1"/>
    </xf>
    <xf numFmtId="9" fontId="5" fillId="0" borderId="1" xfId="0" applyNumberFormat="1" applyFont="1" applyBorder="1" applyAlignment="1">
      <alignment horizontal="right" vertical="center" wrapText="1"/>
    </xf>
    <xf numFmtId="1" fontId="5" fillId="9" borderId="1" xfId="1" applyNumberFormat="1" applyFont="1" applyFill="1" applyBorder="1" applyAlignment="1">
      <alignment horizontal="right" vertical="center" wrapText="1"/>
    </xf>
    <xf numFmtId="9" fontId="5" fillId="0" borderId="1" xfId="1" applyFont="1" applyBorder="1" applyAlignment="1">
      <alignment horizontal="right" vertical="center" wrapText="1"/>
    </xf>
    <xf numFmtId="1" fontId="5" fillId="9" borderId="1" xfId="3" applyNumberFormat="1" applyFont="1" applyFill="1" applyBorder="1" applyAlignment="1" applyProtection="1">
      <alignment horizontal="right" vertical="center" wrapText="1"/>
      <protection locked="0"/>
    </xf>
    <xf numFmtId="1" fontId="5" fillId="9" borderId="1" xfId="3" applyNumberFormat="1" applyFont="1" applyFill="1" applyBorder="1" applyAlignment="1">
      <alignment horizontal="right" vertical="center" wrapText="1"/>
    </xf>
    <xf numFmtId="0" fontId="1" fillId="9" borderId="0" xfId="0" applyFont="1" applyFill="1" applyAlignment="1">
      <alignment horizontal="center" wrapText="1"/>
    </xf>
    <xf numFmtId="0" fontId="1" fillId="9" borderId="0" xfId="0" applyFont="1" applyFill="1" applyAlignment="1">
      <alignment horizontal="center" vertical="center" wrapText="1"/>
    </xf>
    <xf numFmtId="0" fontId="10" fillId="3" borderId="1" xfId="0" applyFont="1" applyFill="1" applyBorder="1" applyAlignment="1">
      <alignment horizontal="center" wrapText="1"/>
    </xf>
    <xf numFmtId="0" fontId="8" fillId="2" borderId="1" xfId="0" applyFont="1" applyFill="1" applyBorder="1" applyAlignment="1">
      <alignment horizontal="center" wrapText="1"/>
    </xf>
    <xf numFmtId="0" fontId="1" fillId="0" borderId="0" xfId="0" applyFont="1" applyAlignment="1">
      <alignment horizontal="center" wrapText="1"/>
    </xf>
    <xf numFmtId="0" fontId="2" fillId="2" borderId="1" xfId="0" applyFont="1" applyFill="1" applyBorder="1" applyAlignment="1">
      <alignment vertical="center" wrapText="1"/>
    </xf>
    <xf numFmtId="0" fontId="1" fillId="0" borderId="1" xfId="0" applyFont="1" applyBorder="1" applyAlignment="1">
      <alignment vertical="center" wrapText="1"/>
    </xf>
    <xf numFmtId="0" fontId="1" fillId="9" borderId="1" xfId="0" applyFont="1" applyFill="1" applyBorder="1" applyAlignment="1">
      <alignment vertical="center" wrapText="1"/>
    </xf>
    <xf numFmtId="0" fontId="5" fillId="10" borderId="1" xfId="0" applyFont="1" applyFill="1" applyBorder="1" applyAlignment="1">
      <alignment vertical="center" wrapText="1"/>
    </xf>
    <xf numFmtId="0" fontId="5" fillId="0" borderId="1" xfId="0" applyFont="1" applyBorder="1" applyAlignment="1">
      <alignment vertical="center" wrapText="1"/>
    </xf>
    <xf numFmtId="0" fontId="5" fillId="9" borderId="1" xfId="0" applyFont="1" applyFill="1" applyBorder="1" applyAlignment="1">
      <alignment vertical="center" wrapText="1"/>
    </xf>
    <xf numFmtId="0" fontId="5" fillId="0" borderId="1" xfId="0" applyFont="1" applyBorder="1" applyAlignment="1">
      <alignment horizontal="right" vertical="center" wrapText="1"/>
    </xf>
    <xf numFmtId="1" fontId="1" fillId="0" borderId="1" xfId="0" applyNumberFormat="1" applyFont="1" applyBorder="1" applyAlignment="1">
      <alignment horizontal="center" vertical="center" wrapText="1"/>
    </xf>
    <xf numFmtId="9" fontId="1" fillId="0" borderId="1" xfId="0" applyNumberFormat="1" applyFont="1" applyBorder="1" applyAlignment="1">
      <alignment horizontal="right" vertical="center" wrapText="1"/>
    </xf>
    <xf numFmtId="10" fontId="1" fillId="0" borderId="1" xfId="0" applyNumberFormat="1" applyFont="1" applyBorder="1" applyAlignment="1">
      <alignment horizontal="right" vertical="center" wrapText="1"/>
    </xf>
    <xf numFmtId="1" fontId="1" fillId="0" borderId="1" xfId="0" applyNumberFormat="1" applyFont="1" applyBorder="1" applyAlignment="1">
      <alignment horizontal="right" vertical="center" wrapText="1"/>
    </xf>
    <xf numFmtId="1" fontId="5" fillId="0" borderId="1" xfId="0" applyNumberFormat="1" applyFont="1" applyBorder="1" applyAlignment="1">
      <alignment horizontal="justify"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wrapText="1"/>
    </xf>
    <xf numFmtId="164" fontId="3"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0" fontId="9" fillId="2" borderId="1" xfId="0" applyNumberFormat="1" applyFont="1" applyFill="1" applyBorder="1" applyAlignment="1">
      <alignment wrapText="1"/>
    </xf>
    <xf numFmtId="0" fontId="1" fillId="0" borderId="0" xfId="0" applyFont="1" applyAlignment="1">
      <alignment horizontal="left" vertical="center" wrapText="1"/>
    </xf>
    <xf numFmtId="0" fontId="16" fillId="0" borderId="1" xfId="0" applyFont="1" applyBorder="1" applyAlignment="1">
      <alignment horizontal="left" vertical="center" wrapText="1"/>
    </xf>
    <xf numFmtId="0" fontId="6" fillId="3" borderId="1" xfId="0" applyFont="1" applyFill="1" applyBorder="1" applyAlignment="1">
      <alignment vertical="center" wrapText="1"/>
    </xf>
    <xf numFmtId="0" fontId="7" fillId="3" borderId="1" xfId="0" applyFont="1" applyFill="1" applyBorder="1" applyAlignment="1">
      <alignment vertical="center"/>
    </xf>
    <xf numFmtId="9" fontId="7" fillId="3" borderId="1" xfId="1" applyFont="1" applyFill="1" applyBorder="1" applyAlignment="1">
      <alignment horizontal="right" vertical="center" wrapText="1"/>
    </xf>
    <xf numFmtId="0" fontId="6" fillId="3" borderId="1" xfId="0" applyFont="1" applyFill="1" applyBorder="1" applyAlignment="1">
      <alignment horizontal="center" vertical="center" wrapText="1"/>
    </xf>
    <xf numFmtId="9" fontId="7" fillId="3" borderId="1" xfId="1" applyFont="1" applyFill="1" applyBorder="1" applyAlignment="1">
      <alignment vertical="center" wrapText="1"/>
    </xf>
    <xf numFmtId="10" fontId="7" fillId="3" borderId="1" xfId="1" applyNumberFormat="1" applyFont="1" applyFill="1" applyBorder="1" applyAlignment="1">
      <alignment vertical="center" wrapText="1"/>
    </xf>
    <xf numFmtId="0" fontId="6" fillId="0" borderId="0" xfId="0" applyFont="1" applyAlignment="1">
      <alignment vertical="center" wrapText="1"/>
    </xf>
    <xf numFmtId="1" fontId="1" fillId="0" borderId="1" xfId="0" applyNumberFormat="1" applyFont="1" applyBorder="1" applyAlignment="1">
      <alignment horizontal="left" vertical="center" wrapText="1"/>
    </xf>
    <xf numFmtId="164" fontId="1" fillId="0" borderId="1" xfId="0" applyNumberFormat="1" applyFont="1" applyBorder="1" applyAlignment="1">
      <alignment horizontal="right" vertical="center" wrapText="1"/>
    </xf>
    <xf numFmtId="0" fontId="17" fillId="0" borderId="13" xfId="0" applyFont="1" applyBorder="1" applyAlignment="1">
      <alignment vertical="center" wrapText="1"/>
    </xf>
    <xf numFmtId="0" fontId="17" fillId="0" borderId="14" xfId="0" applyFont="1" applyBorder="1" applyAlignment="1">
      <alignment vertical="center" wrapText="1"/>
    </xf>
    <xf numFmtId="10" fontId="1" fillId="0" borderId="1" xfId="0" applyNumberFormat="1" applyFont="1" applyBorder="1" applyAlignment="1">
      <alignment horizontal="justify" vertical="center" wrapText="1"/>
    </xf>
    <xf numFmtId="10" fontId="1" fillId="0" borderId="1" xfId="0" applyNumberFormat="1" applyFont="1" applyBorder="1" applyAlignment="1">
      <alignment horizontal="center" vertical="center" wrapText="1"/>
    </xf>
    <xf numFmtId="10" fontId="5" fillId="0" borderId="1" xfId="0" applyNumberFormat="1" applyFont="1" applyBorder="1" applyAlignment="1">
      <alignment horizontal="justify" vertical="center" wrapText="1"/>
    </xf>
    <xf numFmtId="9" fontId="1" fillId="0" borderId="1" xfId="0" applyNumberFormat="1" applyFont="1" applyBorder="1" applyAlignment="1">
      <alignment horizontal="center" vertical="center" wrapText="1"/>
    </xf>
    <xf numFmtId="9" fontId="5" fillId="0" borderId="1" xfId="0" applyNumberFormat="1" applyFont="1" applyBorder="1" applyAlignment="1">
      <alignment horizontal="justify" vertical="center" wrapText="1"/>
    </xf>
    <xf numFmtId="1" fontId="5"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0" fontId="1" fillId="0" borderId="1" xfId="0" applyFont="1" applyBorder="1" applyAlignment="1">
      <alignment horizontal="right" vertical="center" wrapText="1"/>
    </xf>
    <xf numFmtId="10" fontId="7" fillId="3" borderId="1" xfId="1" applyNumberFormat="1" applyFont="1" applyFill="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 fontId="3" fillId="0" borderId="1" xfId="0" applyNumberFormat="1" applyFont="1" applyBorder="1" applyAlignment="1">
      <alignment horizontal="righ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6" fillId="9" borderId="1" xfId="0" applyFont="1" applyFill="1" applyBorder="1" applyAlignment="1">
      <alignment horizontal="left" vertical="top"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8" fillId="9" borderId="1" xfId="0" applyFont="1" applyFill="1" applyBorder="1" applyAlignment="1">
      <alignment horizontal="justify"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cellXfs>
  <cellStyles count="4">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337086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8"/>
  <sheetViews>
    <sheetView tabSelected="1" topLeftCell="E7" zoomScaleNormal="100" workbookViewId="0">
      <selection activeCell="AR38" sqref="AR38"/>
    </sheetView>
  </sheetViews>
  <sheetFormatPr defaultColWidth="10.85546875" defaultRowHeight="15"/>
  <cols>
    <col min="1" max="1" width="4.140625" style="1" customWidth="1"/>
    <col min="2" max="2" width="25.42578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42578125" style="1" customWidth="1"/>
    <col min="9" max="9" width="10" style="1" customWidth="1"/>
    <col min="10" max="10" width="18.42578125" style="1" customWidth="1"/>
    <col min="11" max="11" width="15.85546875" style="1" customWidth="1"/>
    <col min="12" max="15" width="7.28515625" style="1" customWidth="1"/>
    <col min="16" max="16" width="22.42578125" style="1" customWidth="1"/>
    <col min="17" max="17" width="17.85546875" style="56" customWidth="1"/>
    <col min="18" max="18" width="19.7109375" style="1" customWidth="1"/>
    <col min="19" max="19" width="21.7109375" style="1" customWidth="1"/>
    <col min="20" max="21" width="25.42578125" style="1" customWidth="1"/>
    <col min="22" max="24" width="16.42578125" style="1" hidden="1" customWidth="1"/>
    <col min="25" max="25" width="40.28515625" style="1" hidden="1" customWidth="1"/>
    <col min="26" max="26" width="16.42578125" style="1" hidden="1" customWidth="1"/>
    <col min="27" max="29" width="16.42578125" style="1" customWidth="1"/>
    <col min="30" max="30" width="33.42578125" style="1" customWidth="1"/>
    <col min="31" max="31" width="16.42578125" style="1" customWidth="1"/>
    <col min="32" max="34" width="16.42578125" style="1" hidden="1" customWidth="1"/>
    <col min="35" max="35" width="43.7109375" style="1" hidden="1" customWidth="1"/>
    <col min="36" max="36" width="16.42578125" style="1" hidden="1" customWidth="1"/>
    <col min="37" max="38" width="22" style="1" hidden="1" customWidth="1"/>
    <col min="39" max="39" width="16.42578125" style="1" hidden="1" customWidth="1"/>
    <col min="40" max="40" width="34.85546875" style="1" hidden="1" customWidth="1"/>
    <col min="41" max="41" width="16.42578125" style="1" hidden="1" customWidth="1"/>
    <col min="42" max="43" width="16.42578125" style="1" customWidth="1"/>
    <col min="44" max="44" width="21.42578125" style="1" customWidth="1"/>
    <col min="45" max="45" width="39.42578125" style="1" customWidth="1"/>
    <col min="46" max="16384" width="10.85546875" style="1"/>
  </cols>
  <sheetData>
    <row r="1" spans="1:47" s="29" customFormat="1" ht="70.150000000000006" customHeight="1">
      <c r="A1" s="105" t="s">
        <v>0</v>
      </c>
      <c r="B1" s="106"/>
      <c r="C1" s="106"/>
      <c r="D1" s="106"/>
      <c r="E1" s="106"/>
      <c r="F1" s="106"/>
      <c r="G1" s="106"/>
      <c r="H1" s="106"/>
      <c r="I1" s="106"/>
      <c r="J1" s="106"/>
      <c r="K1" s="106"/>
      <c r="L1" s="107" t="s">
        <v>1</v>
      </c>
      <c r="M1" s="108"/>
      <c r="N1" s="108"/>
      <c r="O1" s="108"/>
      <c r="P1" s="108"/>
      <c r="Q1" s="52"/>
    </row>
    <row r="2" spans="1:47" s="31" customFormat="1" ht="23.45" customHeight="1">
      <c r="A2" s="110" t="s">
        <v>2</v>
      </c>
      <c r="B2" s="111"/>
      <c r="C2" s="111"/>
      <c r="D2" s="111"/>
      <c r="E2" s="111"/>
      <c r="F2" s="111"/>
      <c r="G2" s="111"/>
      <c r="H2" s="111"/>
      <c r="I2" s="111"/>
      <c r="J2" s="111"/>
      <c r="K2" s="111"/>
      <c r="L2" s="30"/>
      <c r="M2" s="30"/>
      <c r="N2" s="30"/>
      <c r="O2" s="30"/>
      <c r="P2" s="30"/>
      <c r="Q2" s="53"/>
    </row>
    <row r="3" spans="1:47" s="29" customFormat="1">
      <c r="Q3" s="52"/>
    </row>
    <row r="4" spans="1:47" s="29" customFormat="1" ht="29.1" customHeight="1">
      <c r="F4" s="101" t="s">
        <v>3</v>
      </c>
      <c r="G4" s="102"/>
      <c r="H4" s="102"/>
      <c r="I4" s="102"/>
      <c r="J4" s="102"/>
      <c r="K4" s="103"/>
      <c r="Q4" s="52"/>
    </row>
    <row r="5" spans="1:47" s="29" customFormat="1" ht="15" customHeight="1">
      <c r="F5" s="2" t="s">
        <v>4</v>
      </c>
      <c r="G5" s="2" t="s">
        <v>5</v>
      </c>
      <c r="H5" s="101" t="s">
        <v>6</v>
      </c>
      <c r="I5" s="102"/>
      <c r="J5" s="102"/>
      <c r="K5" s="103"/>
      <c r="Q5" s="52"/>
    </row>
    <row r="6" spans="1:47" s="29" customFormat="1">
      <c r="F6" s="28">
        <v>1</v>
      </c>
      <c r="G6" s="28" t="s">
        <v>7</v>
      </c>
      <c r="H6" s="104" t="s">
        <v>8</v>
      </c>
      <c r="I6" s="104"/>
      <c r="J6" s="104"/>
      <c r="K6" s="104"/>
      <c r="Q6" s="52"/>
    </row>
    <row r="7" spans="1:47" s="29" customFormat="1" ht="47.25" customHeight="1">
      <c r="F7" s="28">
        <v>2</v>
      </c>
      <c r="G7" s="28" t="s">
        <v>9</v>
      </c>
      <c r="H7" s="104" t="s">
        <v>10</v>
      </c>
      <c r="I7" s="104"/>
      <c r="J7" s="104"/>
      <c r="K7" s="104"/>
      <c r="Q7" s="52"/>
    </row>
    <row r="8" spans="1:47" s="29" customFormat="1" ht="65.25" customHeight="1">
      <c r="F8" s="28">
        <v>3</v>
      </c>
      <c r="G8" s="28" t="s">
        <v>11</v>
      </c>
      <c r="H8" s="104" t="s">
        <v>12</v>
      </c>
      <c r="I8" s="104"/>
      <c r="J8" s="104"/>
      <c r="K8" s="104"/>
      <c r="Q8" s="52"/>
    </row>
    <row r="9" spans="1:47" s="29" customFormat="1" ht="65.25" customHeight="1">
      <c r="F9" s="28">
        <v>4</v>
      </c>
      <c r="G9" s="28" t="s">
        <v>13</v>
      </c>
      <c r="H9" s="112" t="s">
        <v>14</v>
      </c>
      <c r="I9" s="104"/>
      <c r="J9" s="104"/>
      <c r="K9" s="104"/>
      <c r="Q9" s="52"/>
    </row>
    <row r="10" spans="1:47" s="29" customFormat="1">
      <c r="Q10" s="52"/>
    </row>
    <row r="11" spans="1:47" ht="14.45" customHeight="1">
      <c r="A11" s="100" t="s">
        <v>15</v>
      </c>
      <c r="B11" s="100"/>
      <c r="C11" s="100" t="s">
        <v>16</v>
      </c>
      <c r="D11" s="100" t="s">
        <v>17</v>
      </c>
      <c r="E11" s="100"/>
      <c r="F11" s="100"/>
      <c r="G11" s="109" t="s">
        <v>18</v>
      </c>
      <c r="H11" s="109"/>
      <c r="I11" s="109"/>
      <c r="J11" s="109"/>
      <c r="K11" s="109"/>
      <c r="L11" s="109"/>
      <c r="M11" s="109"/>
      <c r="N11" s="109"/>
      <c r="O11" s="109"/>
      <c r="P11" s="109"/>
      <c r="Q11" s="109"/>
      <c r="R11" s="100" t="s">
        <v>19</v>
      </c>
      <c r="S11" s="100"/>
      <c r="T11" s="100"/>
      <c r="U11" s="100"/>
      <c r="V11" s="113" t="s">
        <v>20</v>
      </c>
      <c r="W11" s="114"/>
      <c r="X11" s="114"/>
      <c r="Y11" s="114"/>
      <c r="Z11" s="115"/>
      <c r="AA11" s="119" t="s">
        <v>21</v>
      </c>
      <c r="AB11" s="120"/>
      <c r="AC11" s="120"/>
      <c r="AD11" s="120"/>
      <c r="AE11" s="121"/>
      <c r="AF11" s="125" t="s">
        <v>22</v>
      </c>
      <c r="AG11" s="126"/>
      <c r="AH11" s="126"/>
      <c r="AI11" s="126"/>
      <c r="AJ11" s="127"/>
      <c r="AK11" s="131" t="s">
        <v>23</v>
      </c>
      <c r="AL11" s="132"/>
      <c r="AM11" s="132"/>
      <c r="AN11" s="132"/>
      <c r="AO11" s="133"/>
      <c r="AP11" s="137" t="s">
        <v>24</v>
      </c>
      <c r="AQ11" s="138"/>
      <c r="AR11" s="138"/>
      <c r="AS11" s="139"/>
    </row>
    <row r="12" spans="1:47" ht="14.45" customHeight="1">
      <c r="A12" s="100"/>
      <c r="B12" s="100"/>
      <c r="C12" s="100"/>
      <c r="D12" s="100"/>
      <c r="E12" s="100"/>
      <c r="F12" s="100"/>
      <c r="G12" s="109"/>
      <c r="H12" s="109"/>
      <c r="I12" s="109"/>
      <c r="J12" s="109"/>
      <c r="K12" s="109"/>
      <c r="L12" s="109"/>
      <c r="M12" s="109"/>
      <c r="N12" s="109"/>
      <c r="O12" s="109"/>
      <c r="P12" s="109"/>
      <c r="Q12" s="109"/>
      <c r="R12" s="100"/>
      <c r="S12" s="100"/>
      <c r="T12" s="100"/>
      <c r="U12" s="100"/>
      <c r="V12" s="116"/>
      <c r="W12" s="117"/>
      <c r="X12" s="117"/>
      <c r="Y12" s="117"/>
      <c r="Z12" s="118"/>
      <c r="AA12" s="122"/>
      <c r="AB12" s="123"/>
      <c r="AC12" s="123"/>
      <c r="AD12" s="123"/>
      <c r="AE12" s="124"/>
      <c r="AF12" s="128"/>
      <c r="AG12" s="129"/>
      <c r="AH12" s="129"/>
      <c r="AI12" s="129"/>
      <c r="AJ12" s="130"/>
      <c r="AK12" s="134"/>
      <c r="AL12" s="135"/>
      <c r="AM12" s="135"/>
      <c r="AN12" s="135"/>
      <c r="AO12" s="136"/>
      <c r="AP12" s="140"/>
      <c r="AQ12" s="141"/>
      <c r="AR12" s="141"/>
      <c r="AS12" s="142"/>
    </row>
    <row r="13" spans="1:47" ht="45">
      <c r="A13" s="2" t="s">
        <v>25</v>
      </c>
      <c r="B13" s="2" t="s">
        <v>26</v>
      </c>
      <c r="C13" s="100"/>
      <c r="D13" s="2" t="s">
        <v>27</v>
      </c>
      <c r="E13" s="2" t="s">
        <v>28</v>
      </c>
      <c r="F13" s="2" t="s">
        <v>29</v>
      </c>
      <c r="G13" s="16" t="s">
        <v>30</v>
      </c>
      <c r="H13" s="16" t="s">
        <v>31</v>
      </c>
      <c r="I13" s="16" t="s">
        <v>32</v>
      </c>
      <c r="J13" s="57" t="s">
        <v>33</v>
      </c>
      <c r="K13" s="57" t="s">
        <v>34</v>
      </c>
      <c r="L13" s="16" t="s">
        <v>35</v>
      </c>
      <c r="M13" s="16" t="s">
        <v>36</v>
      </c>
      <c r="N13" s="16" t="s">
        <v>37</v>
      </c>
      <c r="O13" s="16" t="s">
        <v>38</v>
      </c>
      <c r="P13" s="16" t="s">
        <v>39</v>
      </c>
      <c r="Q13" s="16" t="s">
        <v>40</v>
      </c>
      <c r="R13" s="2" t="s">
        <v>41</v>
      </c>
      <c r="S13" s="2" t="s">
        <v>42</v>
      </c>
      <c r="T13" s="2" t="s">
        <v>43</v>
      </c>
      <c r="U13" s="2" t="s">
        <v>44</v>
      </c>
      <c r="V13" s="3" t="s">
        <v>45</v>
      </c>
      <c r="W13" s="3" t="s">
        <v>46</v>
      </c>
      <c r="X13" s="3" t="s">
        <v>47</v>
      </c>
      <c r="Y13" s="3" t="s">
        <v>48</v>
      </c>
      <c r="Z13" s="3" t="s">
        <v>49</v>
      </c>
      <c r="AA13" s="19" t="s">
        <v>45</v>
      </c>
      <c r="AB13" s="19" t="s">
        <v>46</v>
      </c>
      <c r="AC13" s="19" t="s">
        <v>47</v>
      </c>
      <c r="AD13" s="19" t="s">
        <v>48</v>
      </c>
      <c r="AE13" s="19" t="s">
        <v>49</v>
      </c>
      <c r="AF13" s="20" t="s">
        <v>45</v>
      </c>
      <c r="AG13" s="20" t="s">
        <v>46</v>
      </c>
      <c r="AH13" s="20" t="s">
        <v>47</v>
      </c>
      <c r="AI13" s="20" t="s">
        <v>48</v>
      </c>
      <c r="AJ13" s="20" t="s">
        <v>49</v>
      </c>
      <c r="AK13" s="21" t="s">
        <v>45</v>
      </c>
      <c r="AL13" s="21" t="s">
        <v>46</v>
      </c>
      <c r="AM13" s="21" t="s">
        <v>47</v>
      </c>
      <c r="AN13" s="21" t="s">
        <v>48</v>
      </c>
      <c r="AO13" s="21" t="s">
        <v>49</v>
      </c>
      <c r="AP13" s="4" t="s">
        <v>45</v>
      </c>
      <c r="AQ13" s="4" t="s">
        <v>46</v>
      </c>
      <c r="AR13" s="4" t="s">
        <v>47</v>
      </c>
      <c r="AS13" s="4" t="s">
        <v>48</v>
      </c>
    </row>
    <row r="14" spans="1:47" s="25" customFormat="1" ht="199.5">
      <c r="A14" s="18">
        <v>4</v>
      </c>
      <c r="B14" s="17" t="s">
        <v>50</v>
      </c>
      <c r="C14" s="17" t="s">
        <v>51</v>
      </c>
      <c r="D14" s="22" t="s">
        <v>52</v>
      </c>
      <c r="E14" s="17" t="s">
        <v>53</v>
      </c>
      <c r="F14" s="17" t="s">
        <v>54</v>
      </c>
      <c r="G14" s="17" t="s">
        <v>55</v>
      </c>
      <c r="H14" s="17" t="s">
        <v>56</v>
      </c>
      <c r="I14" s="26" t="s">
        <v>57</v>
      </c>
      <c r="J14" s="58" t="s">
        <v>58</v>
      </c>
      <c r="K14" s="58" t="s">
        <v>59</v>
      </c>
      <c r="L14" s="39">
        <v>0</v>
      </c>
      <c r="M14" s="39">
        <v>0.1</v>
      </c>
      <c r="N14" s="39">
        <v>0.2</v>
      </c>
      <c r="O14" s="39">
        <v>0.4</v>
      </c>
      <c r="P14" s="39">
        <f t="shared" ref="P14:P20" si="0">O14</f>
        <v>0.4</v>
      </c>
      <c r="Q14" s="18" t="s">
        <v>60</v>
      </c>
      <c r="R14" s="17" t="s">
        <v>61</v>
      </c>
      <c r="S14" s="32" t="s">
        <v>62</v>
      </c>
      <c r="T14" s="32" t="s">
        <v>63</v>
      </c>
      <c r="U14" s="17" t="s">
        <v>64</v>
      </c>
      <c r="V14" s="64">
        <v>0</v>
      </c>
      <c r="W14" s="91">
        <v>0</v>
      </c>
      <c r="X14" s="89">
        <f>IFERROR(IF(W14/V14&gt;100%,100%,W14/V14),0)</f>
        <v>0</v>
      </c>
      <c r="Y14" s="64" t="s">
        <v>65</v>
      </c>
      <c r="Z14" s="64" t="s">
        <v>65</v>
      </c>
      <c r="AA14" s="39">
        <f t="shared" ref="AA14:AA28" si="1">M14</f>
        <v>0.1</v>
      </c>
      <c r="AB14" s="85">
        <v>3.6999999999999998E-2</v>
      </c>
      <c r="AC14" s="94">
        <f>IFERROR(IF(AB14/AA14&gt;100%,100%,AB14/AA14),0)</f>
        <v>0.36999999999999994</v>
      </c>
      <c r="AD14" s="17" t="s">
        <v>66</v>
      </c>
      <c r="AE14" s="17" t="s">
        <v>67</v>
      </c>
      <c r="AF14" s="26">
        <f t="shared" ref="AF14:AF28" si="2">N14</f>
        <v>0.2</v>
      </c>
      <c r="AG14" s="17"/>
      <c r="AH14" s="88">
        <f>IFERROR(IF(AG14/AF14&gt;100%,100%,AG14/AF14),0)</f>
        <v>0</v>
      </c>
      <c r="AI14" s="17"/>
      <c r="AJ14" s="17"/>
      <c r="AK14" s="26">
        <f t="shared" ref="AK14:AK28" si="3">O14</f>
        <v>0.4</v>
      </c>
      <c r="AL14" s="17"/>
      <c r="AM14" s="88">
        <f>IFERROR(IF(AL14/AK14&gt;100%,100%,AL14/AK14),0)</f>
        <v>0</v>
      </c>
      <c r="AN14" s="17"/>
      <c r="AO14" s="17"/>
      <c r="AP14" s="65">
        <f t="shared" ref="AP14:AP28" si="4">P14</f>
        <v>0.4</v>
      </c>
      <c r="AQ14" s="71">
        <f>IFERROR(MAX(W14,AB14,AG14,AL14),0)</f>
        <v>3.6999999999999998E-2</v>
      </c>
      <c r="AR14" s="66">
        <f>IFERROR(IF(AQ14/AP14&gt;100%,100%,AQ14/AP14),0)</f>
        <v>9.2499999999999985E-2</v>
      </c>
      <c r="AS14" s="76" t="s">
        <v>68</v>
      </c>
      <c r="AU14" s="75"/>
    </row>
    <row r="15" spans="1:47" s="25" customFormat="1" ht="150">
      <c r="A15" s="18">
        <v>3</v>
      </c>
      <c r="B15" s="17" t="s">
        <v>69</v>
      </c>
      <c r="C15" s="32" t="s">
        <v>70</v>
      </c>
      <c r="D15" s="36" t="s">
        <v>71</v>
      </c>
      <c r="E15" s="32" t="s">
        <v>72</v>
      </c>
      <c r="F15" s="32" t="s">
        <v>54</v>
      </c>
      <c r="G15" s="32" t="s">
        <v>73</v>
      </c>
      <c r="H15" s="32" t="s">
        <v>74</v>
      </c>
      <c r="I15" s="32" t="s">
        <v>75</v>
      </c>
      <c r="J15" s="59" t="s">
        <v>58</v>
      </c>
      <c r="K15" s="59" t="s">
        <v>59</v>
      </c>
      <c r="L15" s="40">
        <v>0.05</v>
      </c>
      <c r="M15" s="40">
        <v>0.2</v>
      </c>
      <c r="N15" s="40">
        <v>0.4</v>
      </c>
      <c r="O15" s="40">
        <v>0.68</v>
      </c>
      <c r="P15" s="40">
        <f t="shared" si="0"/>
        <v>0.68</v>
      </c>
      <c r="Q15" s="28" t="s">
        <v>60</v>
      </c>
      <c r="R15" s="32" t="s">
        <v>76</v>
      </c>
      <c r="S15" s="32" t="s">
        <v>77</v>
      </c>
      <c r="T15" s="32" t="s">
        <v>78</v>
      </c>
      <c r="U15" s="17" t="s">
        <v>64</v>
      </c>
      <c r="V15" s="65">
        <f t="shared" ref="V15:V28" si="5">L15</f>
        <v>0.05</v>
      </c>
      <c r="W15" s="85">
        <v>0.1477</v>
      </c>
      <c r="X15" s="89">
        <f t="shared" ref="X15:X28" si="6">IFERROR(IF(W15/V15&gt;100%,100%,W15/V15),0)</f>
        <v>1</v>
      </c>
      <c r="Y15" s="84" t="s">
        <v>79</v>
      </c>
      <c r="Z15" s="64" t="s">
        <v>80</v>
      </c>
      <c r="AA15" s="39">
        <f t="shared" si="1"/>
        <v>0.2</v>
      </c>
      <c r="AB15" s="85">
        <v>0.27510000000000001</v>
      </c>
      <c r="AC15" s="94">
        <f t="shared" ref="AC15:AC28" si="7">IFERROR(IF(AB15/AA15&gt;100%,100%,AB15/AA15),0)</f>
        <v>1</v>
      </c>
      <c r="AD15" s="17" t="s">
        <v>81</v>
      </c>
      <c r="AE15" s="17" t="s">
        <v>67</v>
      </c>
      <c r="AF15" s="26">
        <f t="shared" si="2"/>
        <v>0.4</v>
      </c>
      <c r="AG15" s="17"/>
      <c r="AH15" s="88">
        <f t="shared" ref="AH15:AH28" si="8">IFERROR(IF(AG15/AF15&gt;100%,100%,AG15/AF15),0)</f>
        <v>0</v>
      </c>
      <c r="AI15" s="17"/>
      <c r="AJ15" s="17"/>
      <c r="AK15" s="26">
        <f t="shared" si="3"/>
        <v>0.68</v>
      </c>
      <c r="AL15" s="17"/>
      <c r="AM15" s="88">
        <f t="shared" ref="AM15:AM28" si="9">IFERROR(IF(AL15/AK15&gt;100%,100%,AL15/AK15),0)</f>
        <v>0</v>
      </c>
      <c r="AN15" s="17"/>
      <c r="AO15" s="17"/>
      <c r="AP15" s="65">
        <f t="shared" si="4"/>
        <v>0.68</v>
      </c>
      <c r="AQ15" s="71">
        <f>IFERROR(MAX(W15,AB15,AG15,AL15),0)</f>
        <v>0.27510000000000001</v>
      </c>
      <c r="AR15" s="66">
        <f t="shared" ref="AR15:AR28" si="10">IFERROR(IF(AQ15/AP15&gt;100%,100%,AQ15/AP15),0)</f>
        <v>0.40455882352941175</v>
      </c>
      <c r="AS15" s="17" t="s">
        <v>82</v>
      </c>
    </row>
    <row r="16" spans="1:47" s="25" customFormat="1" ht="150">
      <c r="A16" s="18">
        <v>3</v>
      </c>
      <c r="B16" s="17" t="s">
        <v>69</v>
      </c>
      <c r="C16" s="32" t="s">
        <v>70</v>
      </c>
      <c r="D16" s="36" t="s">
        <v>83</v>
      </c>
      <c r="E16" s="32" t="s">
        <v>84</v>
      </c>
      <c r="F16" s="32" t="s">
        <v>54</v>
      </c>
      <c r="G16" s="32" t="s">
        <v>85</v>
      </c>
      <c r="H16" s="32" t="s">
        <v>86</v>
      </c>
      <c r="I16" s="32" t="s">
        <v>87</v>
      </c>
      <c r="J16" s="59" t="s">
        <v>58</v>
      </c>
      <c r="K16" s="59" t="s">
        <v>59</v>
      </c>
      <c r="L16" s="40">
        <v>0.12</v>
      </c>
      <c r="M16" s="40">
        <v>0.3</v>
      </c>
      <c r="N16" s="40">
        <v>0.48</v>
      </c>
      <c r="O16" s="40">
        <v>0.65</v>
      </c>
      <c r="P16" s="40">
        <f t="shared" si="0"/>
        <v>0.65</v>
      </c>
      <c r="Q16" s="28" t="s">
        <v>60</v>
      </c>
      <c r="R16" s="32" t="s">
        <v>76</v>
      </c>
      <c r="S16" s="32" t="s">
        <v>77</v>
      </c>
      <c r="T16" s="32" t="s">
        <v>78</v>
      </c>
      <c r="U16" s="17" t="s">
        <v>64</v>
      </c>
      <c r="V16" s="65">
        <f t="shared" si="5"/>
        <v>0.12</v>
      </c>
      <c r="W16" s="85">
        <v>0.10150000000000001</v>
      </c>
      <c r="X16" s="89">
        <f t="shared" si="6"/>
        <v>0.84583333333333344</v>
      </c>
      <c r="Y16" s="84" t="s">
        <v>88</v>
      </c>
      <c r="Z16" s="64" t="s">
        <v>80</v>
      </c>
      <c r="AA16" s="39">
        <f t="shared" si="1"/>
        <v>0.3</v>
      </c>
      <c r="AB16" s="85">
        <v>0.41599999999999998</v>
      </c>
      <c r="AC16" s="94">
        <f t="shared" si="7"/>
        <v>1</v>
      </c>
      <c r="AD16" s="17" t="s">
        <v>81</v>
      </c>
      <c r="AE16" s="17" t="s">
        <v>67</v>
      </c>
      <c r="AF16" s="26">
        <f t="shared" si="2"/>
        <v>0.48</v>
      </c>
      <c r="AG16" s="17"/>
      <c r="AH16" s="88">
        <f t="shared" si="8"/>
        <v>0</v>
      </c>
      <c r="AI16" s="17"/>
      <c r="AJ16" s="17"/>
      <c r="AK16" s="26">
        <f t="shared" si="3"/>
        <v>0.65</v>
      </c>
      <c r="AL16" s="17"/>
      <c r="AM16" s="88">
        <f t="shared" si="9"/>
        <v>0</v>
      </c>
      <c r="AN16" s="17"/>
      <c r="AO16" s="17"/>
      <c r="AP16" s="65">
        <f t="shared" si="4"/>
        <v>0.65</v>
      </c>
      <c r="AQ16" s="71">
        <f>IFERROR(MAX(W16,AB16,AG16,AL16),0)</f>
        <v>0.41599999999999998</v>
      </c>
      <c r="AR16" s="66">
        <f t="shared" si="10"/>
        <v>0.6399999999999999</v>
      </c>
      <c r="AS16" s="17" t="s">
        <v>89</v>
      </c>
    </row>
    <row r="17" spans="1:45" s="25" customFormat="1" ht="232.5">
      <c r="A17" s="18">
        <v>3</v>
      </c>
      <c r="B17" s="17" t="s">
        <v>69</v>
      </c>
      <c r="C17" s="32" t="s">
        <v>70</v>
      </c>
      <c r="D17" s="36" t="s">
        <v>90</v>
      </c>
      <c r="E17" s="32" t="s">
        <v>91</v>
      </c>
      <c r="F17" s="32" t="s">
        <v>54</v>
      </c>
      <c r="G17" s="32" t="s">
        <v>92</v>
      </c>
      <c r="H17" s="32" t="s">
        <v>93</v>
      </c>
      <c r="I17" s="37" t="s">
        <v>94</v>
      </c>
      <c r="J17" s="59" t="s">
        <v>58</v>
      </c>
      <c r="K17" s="59" t="s">
        <v>59</v>
      </c>
      <c r="L17" s="40">
        <v>0.18</v>
      </c>
      <c r="M17" s="40">
        <v>0.35</v>
      </c>
      <c r="N17" s="40">
        <v>0.7</v>
      </c>
      <c r="O17" s="40">
        <v>0.97</v>
      </c>
      <c r="P17" s="40">
        <f t="shared" si="0"/>
        <v>0.97</v>
      </c>
      <c r="Q17" s="28" t="s">
        <v>60</v>
      </c>
      <c r="R17" s="32" t="s">
        <v>76</v>
      </c>
      <c r="S17" s="32" t="s">
        <v>77</v>
      </c>
      <c r="T17" s="32" t="s">
        <v>78</v>
      </c>
      <c r="U17" s="17" t="s">
        <v>64</v>
      </c>
      <c r="V17" s="65">
        <f t="shared" si="5"/>
        <v>0.18</v>
      </c>
      <c r="W17" s="85">
        <v>0.16350000000000001</v>
      </c>
      <c r="X17" s="89">
        <f t="shared" si="6"/>
        <v>0.90833333333333344</v>
      </c>
      <c r="Y17" s="84" t="s">
        <v>95</v>
      </c>
      <c r="Z17" s="64" t="s">
        <v>96</v>
      </c>
      <c r="AA17" s="39">
        <f t="shared" si="1"/>
        <v>0.35</v>
      </c>
      <c r="AB17" s="85">
        <v>0.31359999999999999</v>
      </c>
      <c r="AC17" s="94">
        <f t="shared" si="7"/>
        <v>0.89600000000000002</v>
      </c>
      <c r="AD17" s="17" t="s">
        <v>97</v>
      </c>
      <c r="AE17" s="17" t="s">
        <v>67</v>
      </c>
      <c r="AF17" s="26">
        <f t="shared" si="2"/>
        <v>0.7</v>
      </c>
      <c r="AG17" s="17"/>
      <c r="AH17" s="88">
        <f t="shared" si="8"/>
        <v>0</v>
      </c>
      <c r="AI17" s="17"/>
      <c r="AJ17" s="17"/>
      <c r="AK17" s="26">
        <f t="shared" si="3"/>
        <v>0.97</v>
      </c>
      <c r="AL17" s="17"/>
      <c r="AM17" s="88">
        <f t="shared" si="9"/>
        <v>0</v>
      </c>
      <c r="AN17" s="17"/>
      <c r="AO17" s="17"/>
      <c r="AP17" s="65">
        <f t="shared" si="4"/>
        <v>0.97</v>
      </c>
      <c r="AQ17" s="71">
        <f>IFERROR(MAX(W17,AB17,AG17,AL17),0)</f>
        <v>0.31359999999999999</v>
      </c>
      <c r="AR17" s="66">
        <f t="shared" si="10"/>
        <v>0.32329896907216493</v>
      </c>
      <c r="AS17" s="17" t="s">
        <v>98</v>
      </c>
    </row>
    <row r="18" spans="1:45" s="25" customFormat="1" ht="265.5">
      <c r="A18" s="18">
        <v>3</v>
      </c>
      <c r="B18" s="17" t="s">
        <v>69</v>
      </c>
      <c r="C18" s="32" t="s">
        <v>70</v>
      </c>
      <c r="D18" s="36" t="s">
        <v>99</v>
      </c>
      <c r="E18" s="32" t="s">
        <v>100</v>
      </c>
      <c r="F18" s="32" t="s">
        <v>54</v>
      </c>
      <c r="G18" s="32" t="s">
        <v>101</v>
      </c>
      <c r="H18" s="32" t="s">
        <v>102</v>
      </c>
      <c r="I18" s="37" t="s">
        <v>103</v>
      </c>
      <c r="J18" s="59" t="s">
        <v>58</v>
      </c>
      <c r="K18" s="59" t="s">
        <v>59</v>
      </c>
      <c r="L18" s="40">
        <v>0.04</v>
      </c>
      <c r="M18" s="40">
        <v>0.15</v>
      </c>
      <c r="N18" s="40">
        <v>0.33</v>
      </c>
      <c r="O18" s="40">
        <v>0.51</v>
      </c>
      <c r="P18" s="40">
        <f t="shared" si="0"/>
        <v>0.51</v>
      </c>
      <c r="Q18" s="28" t="s">
        <v>60</v>
      </c>
      <c r="R18" s="32" t="s">
        <v>76</v>
      </c>
      <c r="S18" s="32" t="s">
        <v>77</v>
      </c>
      <c r="T18" s="32" t="s">
        <v>78</v>
      </c>
      <c r="U18" s="17" t="s">
        <v>64</v>
      </c>
      <c r="V18" s="65">
        <f t="shared" si="5"/>
        <v>0.04</v>
      </c>
      <c r="W18" s="85">
        <v>6.0000000000000001E-3</v>
      </c>
      <c r="X18" s="89">
        <f>IFERROR(IF(W18/V18&gt;100%,100%,W18/V18),0)</f>
        <v>0.15</v>
      </c>
      <c r="Y18" s="84" t="s">
        <v>104</v>
      </c>
      <c r="Z18" s="64" t="s">
        <v>96</v>
      </c>
      <c r="AA18" s="39">
        <f t="shared" si="1"/>
        <v>0.15</v>
      </c>
      <c r="AB18" s="85">
        <v>0.1565</v>
      </c>
      <c r="AC18" s="94">
        <f t="shared" si="7"/>
        <v>1</v>
      </c>
      <c r="AD18" s="17" t="s">
        <v>105</v>
      </c>
      <c r="AE18" s="17" t="s">
        <v>67</v>
      </c>
      <c r="AF18" s="26">
        <f t="shared" si="2"/>
        <v>0.33</v>
      </c>
      <c r="AG18" s="17"/>
      <c r="AH18" s="88">
        <f>IFERROR(IF(AG18/AF18&gt;100%,100%,AG18/AF18),0)</f>
        <v>0</v>
      </c>
      <c r="AI18" s="17"/>
      <c r="AJ18" s="17"/>
      <c r="AK18" s="26">
        <f t="shared" si="3"/>
        <v>0.51</v>
      </c>
      <c r="AL18" s="17"/>
      <c r="AM18" s="88">
        <f>IFERROR(IF(AL18/AK18&gt;100%,100%,AL18/AK18),0)</f>
        <v>0</v>
      </c>
      <c r="AN18" s="17"/>
      <c r="AO18" s="17"/>
      <c r="AP18" s="65">
        <f t="shared" si="4"/>
        <v>0.51</v>
      </c>
      <c r="AQ18" s="71">
        <f>IFERROR(MAX(W18,AB18,AG18,AL18),0)</f>
        <v>0.1565</v>
      </c>
      <c r="AR18" s="66">
        <f>IFERROR(IF(AQ18/AP18&gt;100%,100%,AQ18/AP18),0)</f>
        <v>0.30686274509803924</v>
      </c>
      <c r="AS18" s="17" t="s">
        <v>106</v>
      </c>
    </row>
    <row r="19" spans="1:45" s="25" customFormat="1" ht="299.25">
      <c r="A19" s="18">
        <v>3</v>
      </c>
      <c r="B19" s="17" t="s">
        <v>69</v>
      </c>
      <c r="C19" s="32" t="s">
        <v>70</v>
      </c>
      <c r="D19" s="36" t="s">
        <v>107</v>
      </c>
      <c r="E19" s="32" t="s">
        <v>108</v>
      </c>
      <c r="F19" s="32" t="s">
        <v>54</v>
      </c>
      <c r="G19" s="32" t="s">
        <v>109</v>
      </c>
      <c r="H19" s="32" t="s">
        <v>110</v>
      </c>
      <c r="I19" s="32" t="s">
        <v>111</v>
      </c>
      <c r="J19" s="59" t="s">
        <v>112</v>
      </c>
      <c r="K19" s="59" t="s">
        <v>59</v>
      </c>
      <c r="L19" s="40">
        <v>0.97</v>
      </c>
      <c r="M19" s="40">
        <v>0.97</v>
      </c>
      <c r="N19" s="40">
        <v>0.97</v>
      </c>
      <c r="O19" s="40">
        <v>0.97</v>
      </c>
      <c r="P19" s="40">
        <f t="shared" si="0"/>
        <v>0.97</v>
      </c>
      <c r="Q19" s="28" t="s">
        <v>60</v>
      </c>
      <c r="R19" s="32" t="s">
        <v>76</v>
      </c>
      <c r="S19" s="32" t="s">
        <v>113</v>
      </c>
      <c r="T19" s="32" t="s">
        <v>78</v>
      </c>
      <c r="U19" s="17" t="s">
        <v>64</v>
      </c>
      <c r="V19" s="65">
        <f t="shared" si="5"/>
        <v>0.97</v>
      </c>
      <c r="W19" s="85">
        <v>0.34</v>
      </c>
      <c r="X19" s="89">
        <f t="shared" si="6"/>
        <v>0.3505154639175258</v>
      </c>
      <c r="Y19" s="84" t="s">
        <v>114</v>
      </c>
      <c r="Z19" s="64" t="s">
        <v>115</v>
      </c>
      <c r="AA19" s="39">
        <f t="shared" si="1"/>
        <v>0.97</v>
      </c>
      <c r="AB19" s="85">
        <v>0.98</v>
      </c>
      <c r="AC19" s="94">
        <f t="shared" si="7"/>
        <v>1</v>
      </c>
      <c r="AD19" s="17" t="s">
        <v>116</v>
      </c>
      <c r="AE19" s="17" t="s">
        <v>67</v>
      </c>
      <c r="AF19" s="26">
        <f t="shared" si="2"/>
        <v>0.97</v>
      </c>
      <c r="AG19" s="17"/>
      <c r="AH19" s="88">
        <f t="shared" si="8"/>
        <v>0</v>
      </c>
      <c r="AI19" s="17"/>
      <c r="AJ19" s="17"/>
      <c r="AK19" s="26">
        <f t="shared" si="3"/>
        <v>0.97</v>
      </c>
      <c r="AL19" s="17"/>
      <c r="AM19" s="88">
        <f t="shared" si="9"/>
        <v>0</v>
      </c>
      <c r="AN19" s="17"/>
      <c r="AO19" s="17"/>
      <c r="AP19" s="65">
        <f t="shared" si="4"/>
        <v>0.97</v>
      </c>
      <c r="AQ19" s="71">
        <f>IFERROR(AVERAGE(W19,AB19,AG19,AL19)*0.5,0)</f>
        <v>0.33</v>
      </c>
      <c r="AR19" s="66">
        <f t="shared" si="10"/>
        <v>0.34020618556701032</v>
      </c>
      <c r="AS19" s="17" t="s">
        <v>117</v>
      </c>
    </row>
    <row r="20" spans="1:45" s="25" customFormat="1" ht="315.75">
      <c r="A20" s="18">
        <v>3</v>
      </c>
      <c r="B20" s="17" t="s">
        <v>69</v>
      </c>
      <c r="C20" s="32" t="s">
        <v>70</v>
      </c>
      <c r="D20" s="36" t="s">
        <v>118</v>
      </c>
      <c r="E20" s="32" t="s">
        <v>119</v>
      </c>
      <c r="F20" s="32" t="s">
        <v>120</v>
      </c>
      <c r="G20" s="32" t="s">
        <v>121</v>
      </c>
      <c r="H20" s="32" t="s">
        <v>122</v>
      </c>
      <c r="I20" s="32" t="s">
        <v>123</v>
      </c>
      <c r="J20" s="59" t="s">
        <v>58</v>
      </c>
      <c r="K20" s="59" t="s">
        <v>59</v>
      </c>
      <c r="L20" s="40">
        <v>0.4</v>
      </c>
      <c r="M20" s="40">
        <v>0.7</v>
      </c>
      <c r="N20" s="40">
        <v>0.9</v>
      </c>
      <c r="O20" s="40">
        <v>1</v>
      </c>
      <c r="P20" s="40">
        <f t="shared" si="0"/>
        <v>1</v>
      </c>
      <c r="Q20" s="28" t="s">
        <v>60</v>
      </c>
      <c r="R20" s="32" t="s">
        <v>76</v>
      </c>
      <c r="S20" s="32" t="s">
        <v>113</v>
      </c>
      <c r="T20" s="32" t="s">
        <v>78</v>
      </c>
      <c r="U20" s="17" t="s">
        <v>64</v>
      </c>
      <c r="V20" s="65">
        <f t="shared" si="5"/>
        <v>0.4</v>
      </c>
      <c r="W20" s="85">
        <v>0.85699999999999998</v>
      </c>
      <c r="X20" s="89">
        <f>IFERROR(IF(W20/V20&gt;100%,100%,W20/V20),0)</f>
        <v>1</v>
      </c>
      <c r="Y20" s="86" t="s">
        <v>124</v>
      </c>
      <c r="Z20" s="87" t="s">
        <v>125</v>
      </c>
      <c r="AA20" s="39">
        <f t="shared" si="1"/>
        <v>0.7</v>
      </c>
      <c r="AB20" s="65">
        <v>1</v>
      </c>
      <c r="AC20" s="94">
        <f t="shared" si="7"/>
        <v>1</v>
      </c>
      <c r="AD20" s="17" t="s">
        <v>126</v>
      </c>
      <c r="AE20" s="17" t="s">
        <v>67</v>
      </c>
      <c r="AF20" s="26">
        <f t="shared" si="2"/>
        <v>0.9</v>
      </c>
      <c r="AG20" s="17"/>
      <c r="AH20" s="88">
        <f>IFERROR(IF(AG20/AF20&gt;100%,100%,AG20/AF20),0)</f>
        <v>0</v>
      </c>
      <c r="AI20" s="17"/>
      <c r="AJ20" s="17"/>
      <c r="AK20" s="26">
        <f t="shared" si="3"/>
        <v>1</v>
      </c>
      <c r="AL20" s="17"/>
      <c r="AM20" s="88">
        <f>IFERROR(IF(AL20/AK20&gt;100%,100%,AL20/AK20),0)</f>
        <v>0</v>
      </c>
      <c r="AN20" s="17"/>
      <c r="AO20" s="17"/>
      <c r="AP20" s="65">
        <f t="shared" si="4"/>
        <v>1</v>
      </c>
      <c r="AQ20" s="71">
        <f>IFERROR(MAX(W20,AB20,AG20,AL20),0)</f>
        <v>1</v>
      </c>
      <c r="AR20" s="66">
        <f>IFERROR(IF(AQ20/AP20&gt;100%,100%,AQ20/AP20),0)</f>
        <v>1</v>
      </c>
      <c r="AS20" s="17" t="s">
        <v>127</v>
      </c>
    </row>
    <row r="21" spans="1:45" s="25" customFormat="1" ht="99.75">
      <c r="A21" s="18">
        <v>4</v>
      </c>
      <c r="B21" s="17" t="s">
        <v>50</v>
      </c>
      <c r="C21" s="32" t="s">
        <v>128</v>
      </c>
      <c r="D21" s="36" t="s">
        <v>129</v>
      </c>
      <c r="E21" s="32" t="s">
        <v>130</v>
      </c>
      <c r="F21" s="32" t="s">
        <v>54</v>
      </c>
      <c r="G21" s="32" t="s">
        <v>131</v>
      </c>
      <c r="H21" s="32" t="s">
        <v>132</v>
      </c>
      <c r="I21" s="32" t="s">
        <v>133</v>
      </c>
      <c r="J21" s="59" t="s">
        <v>134</v>
      </c>
      <c r="K21" s="59" t="s">
        <v>131</v>
      </c>
      <c r="L21" s="41">
        <v>3060</v>
      </c>
      <c r="M21" s="41">
        <v>3060</v>
      </c>
      <c r="N21" s="41">
        <v>3060</v>
      </c>
      <c r="O21" s="41">
        <v>3060</v>
      </c>
      <c r="P21" s="41">
        <f>SUM(L21:O21)</f>
        <v>12240</v>
      </c>
      <c r="Q21" s="28" t="s">
        <v>60</v>
      </c>
      <c r="R21" s="32" t="s">
        <v>135</v>
      </c>
      <c r="S21" s="32" t="s">
        <v>136</v>
      </c>
      <c r="T21" s="32" t="s">
        <v>137</v>
      </c>
      <c r="U21" s="17" t="s">
        <v>138</v>
      </c>
      <c r="V21" s="67">
        <f t="shared" si="5"/>
        <v>3060</v>
      </c>
      <c r="W21" s="67">
        <v>3010</v>
      </c>
      <c r="X21" s="89">
        <f t="shared" si="6"/>
        <v>0.9836601307189542</v>
      </c>
      <c r="Y21" s="84" t="s">
        <v>139</v>
      </c>
      <c r="Z21" s="64" t="s">
        <v>140</v>
      </c>
      <c r="AA21" s="67">
        <f t="shared" si="1"/>
        <v>3060</v>
      </c>
      <c r="AB21" s="95">
        <v>6989</v>
      </c>
      <c r="AC21" s="94">
        <f t="shared" si="7"/>
        <v>1</v>
      </c>
      <c r="AD21" s="17" t="s">
        <v>141</v>
      </c>
      <c r="AE21" s="17" t="s">
        <v>142</v>
      </c>
      <c r="AF21" s="24">
        <f t="shared" si="2"/>
        <v>3060</v>
      </c>
      <c r="AG21" s="17"/>
      <c r="AH21" s="88">
        <f t="shared" si="8"/>
        <v>0</v>
      </c>
      <c r="AI21" s="17"/>
      <c r="AJ21" s="17"/>
      <c r="AK21" s="24">
        <f t="shared" si="3"/>
        <v>3060</v>
      </c>
      <c r="AL21" s="17"/>
      <c r="AM21" s="88">
        <f t="shared" si="9"/>
        <v>0</v>
      </c>
      <c r="AN21" s="17"/>
      <c r="AO21" s="17"/>
      <c r="AP21" s="67">
        <f t="shared" si="4"/>
        <v>12240</v>
      </c>
      <c r="AQ21" s="99">
        <f t="shared" ref="AQ21:AQ28" si="11">IFERROR(W21+AB21+AG21+AL21,0)</f>
        <v>9999</v>
      </c>
      <c r="AR21" s="66">
        <f t="shared" si="10"/>
        <v>0.81691176470588234</v>
      </c>
      <c r="AS21" s="17" t="s">
        <v>143</v>
      </c>
    </row>
    <row r="22" spans="1:45" s="25" customFormat="1" ht="99.75">
      <c r="A22" s="18">
        <v>4</v>
      </c>
      <c r="B22" s="17" t="s">
        <v>50</v>
      </c>
      <c r="C22" s="32" t="s">
        <v>128</v>
      </c>
      <c r="D22" s="36" t="s">
        <v>144</v>
      </c>
      <c r="E22" s="32" t="s">
        <v>145</v>
      </c>
      <c r="F22" s="32" t="s">
        <v>54</v>
      </c>
      <c r="G22" s="32" t="s">
        <v>146</v>
      </c>
      <c r="H22" s="32" t="s">
        <v>147</v>
      </c>
      <c r="I22" s="32" t="s">
        <v>133</v>
      </c>
      <c r="J22" s="59" t="s">
        <v>134</v>
      </c>
      <c r="K22" s="59" t="s">
        <v>146</v>
      </c>
      <c r="L22" s="41">
        <v>1020</v>
      </c>
      <c r="M22" s="41">
        <v>1020</v>
      </c>
      <c r="N22" s="41">
        <v>1020</v>
      </c>
      <c r="O22" s="41">
        <v>1020</v>
      </c>
      <c r="P22" s="41">
        <f t="shared" ref="P22:P28" si="12">SUM(L22:O22)</f>
        <v>4080</v>
      </c>
      <c r="Q22" s="28" t="s">
        <v>60</v>
      </c>
      <c r="R22" s="38" t="s">
        <v>148</v>
      </c>
      <c r="S22" s="38" t="s">
        <v>136</v>
      </c>
      <c r="T22" s="32" t="s">
        <v>137</v>
      </c>
      <c r="U22" s="17" t="s">
        <v>138</v>
      </c>
      <c r="V22" s="67">
        <f t="shared" si="5"/>
        <v>1020</v>
      </c>
      <c r="W22" s="67">
        <v>548</v>
      </c>
      <c r="X22" s="89">
        <f t="shared" si="6"/>
        <v>0.53725490196078429</v>
      </c>
      <c r="Y22" s="84" t="s">
        <v>149</v>
      </c>
      <c r="Z22" s="64" t="s">
        <v>140</v>
      </c>
      <c r="AA22" s="67">
        <f t="shared" si="1"/>
        <v>1020</v>
      </c>
      <c r="AB22" s="95">
        <v>1215</v>
      </c>
      <c r="AC22" s="94">
        <f t="shared" si="7"/>
        <v>1</v>
      </c>
      <c r="AD22" s="17" t="s">
        <v>150</v>
      </c>
      <c r="AE22" s="17" t="s">
        <v>142</v>
      </c>
      <c r="AF22" s="24">
        <f t="shared" si="2"/>
        <v>1020</v>
      </c>
      <c r="AG22" s="17"/>
      <c r="AH22" s="88">
        <f t="shared" si="8"/>
        <v>0</v>
      </c>
      <c r="AI22" s="17"/>
      <c r="AJ22" s="17"/>
      <c r="AK22" s="24">
        <f t="shared" si="3"/>
        <v>1020</v>
      </c>
      <c r="AL22" s="17"/>
      <c r="AM22" s="88">
        <f t="shared" si="9"/>
        <v>0</v>
      </c>
      <c r="AN22" s="17"/>
      <c r="AO22" s="17"/>
      <c r="AP22" s="67">
        <f t="shared" si="4"/>
        <v>4080</v>
      </c>
      <c r="AQ22" s="99">
        <f t="shared" si="11"/>
        <v>1763</v>
      </c>
      <c r="AR22" s="66">
        <f t="shared" si="10"/>
        <v>0.43210784313725492</v>
      </c>
      <c r="AS22" s="17" t="s">
        <v>151</v>
      </c>
    </row>
    <row r="23" spans="1:45" s="25" customFormat="1" ht="99.75">
      <c r="A23" s="18">
        <v>4</v>
      </c>
      <c r="B23" s="17" t="s">
        <v>50</v>
      </c>
      <c r="C23" s="32" t="s">
        <v>128</v>
      </c>
      <c r="D23" s="36" t="s">
        <v>152</v>
      </c>
      <c r="E23" s="32" t="s">
        <v>153</v>
      </c>
      <c r="F23" s="32" t="s">
        <v>54</v>
      </c>
      <c r="G23" s="32" t="s">
        <v>154</v>
      </c>
      <c r="H23" s="32" t="s">
        <v>155</v>
      </c>
      <c r="I23" s="32" t="s">
        <v>133</v>
      </c>
      <c r="J23" s="59" t="s">
        <v>134</v>
      </c>
      <c r="K23" s="59" t="s">
        <v>156</v>
      </c>
      <c r="L23" s="41">
        <v>21</v>
      </c>
      <c r="M23" s="41">
        <v>36</v>
      </c>
      <c r="N23" s="41">
        <v>51</v>
      </c>
      <c r="O23" s="41">
        <v>42</v>
      </c>
      <c r="P23" s="41">
        <f t="shared" si="12"/>
        <v>150</v>
      </c>
      <c r="Q23" s="28" t="s">
        <v>60</v>
      </c>
      <c r="R23" s="32" t="s">
        <v>157</v>
      </c>
      <c r="S23" s="32" t="s">
        <v>158</v>
      </c>
      <c r="T23" s="32" t="s">
        <v>137</v>
      </c>
      <c r="U23" s="17" t="s">
        <v>138</v>
      </c>
      <c r="V23" s="67">
        <f t="shared" si="5"/>
        <v>21</v>
      </c>
      <c r="W23" s="67">
        <v>19</v>
      </c>
      <c r="X23" s="89">
        <f>IFERROR(IF(W23/V23&gt;100%,100%,W23/V23),0)</f>
        <v>0.90476190476190477</v>
      </c>
      <c r="Y23" s="84" t="s">
        <v>159</v>
      </c>
      <c r="Z23" s="64" t="s">
        <v>140</v>
      </c>
      <c r="AA23" s="67">
        <f t="shared" si="1"/>
        <v>36</v>
      </c>
      <c r="AB23" s="95">
        <v>12</v>
      </c>
      <c r="AC23" s="94">
        <f t="shared" si="7"/>
        <v>0.33333333333333331</v>
      </c>
      <c r="AD23" s="17" t="s">
        <v>160</v>
      </c>
      <c r="AE23" s="17" t="s">
        <v>142</v>
      </c>
      <c r="AF23" s="24">
        <f t="shared" si="2"/>
        <v>51</v>
      </c>
      <c r="AG23" s="17"/>
      <c r="AH23" s="88">
        <f>IFERROR(IF(AG23/AF23&gt;100%,100%,AG23/AF23),0)</f>
        <v>0</v>
      </c>
      <c r="AI23" s="17"/>
      <c r="AJ23" s="17"/>
      <c r="AK23" s="24">
        <f t="shared" si="3"/>
        <v>42</v>
      </c>
      <c r="AL23" s="17"/>
      <c r="AM23" s="88">
        <f>IFERROR(IF(AL23/AK23&gt;100%,100%,AL23/AK23),0)</f>
        <v>0</v>
      </c>
      <c r="AN23" s="17"/>
      <c r="AO23" s="17"/>
      <c r="AP23" s="67">
        <f t="shared" si="4"/>
        <v>150</v>
      </c>
      <c r="AQ23" s="99">
        <f t="shared" si="11"/>
        <v>31</v>
      </c>
      <c r="AR23" s="66">
        <f>IFERROR(IF(AQ23/AP23&gt;100%,100%,AQ23/AP23),0)</f>
        <v>0.20666666666666667</v>
      </c>
      <c r="AS23" s="17" t="s">
        <v>161</v>
      </c>
    </row>
    <row r="24" spans="1:45" s="25" customFormat="1" ht="99.75">
      <c r="A24" s="18">
        <v>4</v>
      </c>
      <c r="B24" s="17" t="s">
        <v>50</v>
      </c>
      <c r="C24" s="32" t="s">
        <v>128</v>
      </c>
      <c r="D24" s="36" t="s">
        <v>162</v>
      </c>
      <c r="E24" s="32" t="s">
        <v>163</v>
      </c>
      <c r="F24" s="32" t="s">
        <v>54</v>
      </c>
      <c r="G24" s="32" t="s">
        <v>164</v>
      </c>
      <c r="H24" s="32" t="s">
        <v>165</v>
      </c>
      <c r="I24" s="32" t="s">
        <v>133</v>
      </c>
      <c r="J24" s="59" t="s">
        <v>134</v>
      </c>
      <c r="K24" s="59" t="s">
        <v>166</v>
      </c>
      <c r="L24" s="42">
        <v>24</v>
      </c>
      <c r="M24" s="42">
        <v>39</v>
      </c>
      <c r="N24" s="42">
        <v>54</v>
      </c>
      <c r="O24" s="42">
        <v>40</v>
      </c>
      <c r="P24" s="41">
        <f t="shared" si="12"/>
        <v>157</v>
      </c>
      <c r="Q24" s="28" t="s">
        <v>60</v>
      </c>
      <c r="R24" s="32" t="s">
        <v>157</v>
      </c>
      <c r="S24" s="32" t="s">
        <v>158</v>
      </c>
      <c r="T24" s="32" t="s">
        <v>137</v>
      </c>
      <c r="U24" s="17" t="s">
        <v>138</v>
      </c>
      <c r="V24" s="67">
        <f t="shared" si="5"/>
        <v>24</v>
      </c>
      <c r="W24" s="67">
        <v>7</v>
      </c>
      <c r="X24" s="89">
        <f t="shared" si="6"/>
        <v>0.29166666666666669</v>
      </c>
      <c r="Y24" s="84" t="s">
        <v>167</v>
      </c>
      <c r="Z24" s="64" t="s">
        <v>140</v>
      </c>
      <c r="AA24" s="67">
        <f t="shared" si="1"/>
        <v>39</v>
      </c>
      <c r="AB24" s="95">
        <v>6</v>
      </c>
      <c r="AC24" s="94">
        <f t="shared" si="7"/>
        <v>0.15384615384615385</v>
      </c>
      <c r="AD24" s="17" t="s">
        <v>168</v>
      </c>
      <c r="AE24" s="17" t="s">
        <v>142</v>
      </c>
      <c r="AF24" s="24">
        <f t="shared" si="2"/>
        <v>54</v>
      </c>
      <c r="AG24" s="17"/>
      <c r="AH24" s="88">
        <f t="shared" si="8"/>
        <v>0</v>
      </c>
      <c r="AI24" s="17"/>
      <c r="AJ24" s="17"/>
      <c r="AK24" s="24">
        <f t="shared" si="3"/>
        <v>40</v>
      </c>
      <c r="AL24" s="17"/>
      <c r="AM24" s="88">
        <f t="shared" si="9"/>
        <v>0</v>
      </c>
      <c r="AN24" s="17"/>
      <c r="AO24" s="17"/>
      <c r="AP24" s="67">
        <f t="shared" si="4"/>
        <v>157</v>
      </c>
      <c r="AQ24" s="99">
        <f t="shared" si="11"/>
        <v>13</v>
      </c>
      <c r="AR24" s="66">
        <f t="shared" si="10"/>
        <v>8.2802547770700632E-2</v>
      </c>
      <c r="AS24" s="17" t="s">
        <v>169</v>
      </c>
    </row>
    <row r="25" spans="1:45" s="25" customFormat="1" ht="409.6">
      <c r="A25" s="18">
        <v>4</v>
      </c>
      <c r="B25" s="17" t="s">
        <v>50</v>
      </c>
      <c r="C25" s="32" t="s">
        <v>128</v>
      </c>
      <c r="D25" s="36" t="s">
        <v>170</v>
      </c>
      <c r="E25" s="32" t="s">
        <v>171</v>
      </c>
      <c r="F25" s="32" t="s">
        <v>54</v>
      </c>
      <c r="G25" s="32" t="s">
        <v>172</v>
      </c>
      <c r="H25" s="32" t="s">
        <v>173</v>
      </c>
      <c r="I25" s="32" t="s">
        <v>133</v>
      </c>
      <c r="J25" s="59" t="s">
        <v>134</v>
      </c>
      <c r="K25" s="59" t="s">
        <v>174</v>
      </c>
      <c r="L25" s="42">
        <v>113</v>
      </c>
      <c r="M25" s="42">
        <v>189</v>
      </c>
      <c r="N25" s="42">
        <v>189</v>
      </c>
      <c r="O25" s="42">
        <v>138</v>
      </c>
      <c r="P25" s="41">
        <f>SUM(L25:O25)</f>
        <v>629</v>
      </c>
      <c r="Q25" s="28" t="s">
        <v>60</v>
      </c>
      <c r="R25" s="32" t="s">
        <v>175</v>
      </c>
      <c r="S25" s="32" t="s">
        <v>176</v>
      </c>
      <c r="T25" s="32" t="s">
        <v>137</v>
      </c>
      <c r="U25" s="17" t="s">
        <v>138</v>
      </c>
      <c r="V25" s="67">
        <f t="shared" si="5"/>
        <v>113</v>
      </c>
      <c r="W25" s="67">
        <v>283</v>
      </c>
      <c r="X25" s="89">
        <f t="shared" si="6"/>
        <v>1</v>
      </c>
      <c r="Y25" s="84" t="s">
        <v>177</v>
      </c>
      <c r="Z25" s="64" t="s">
        <v>178</v>
      </c>
      <c r="AA25" s="67">
        <f t="shared" si="1"/>
        <v>189</v>
      </c>
      <c r="AB25" s="95">
        <v>257</v>
      </c>
      <c r="AC25" s="94">
        <f t="shared" si="7"/>
        <v>1</v>
      </c>
      <c r="AD25" s="17" t="s">
        <v>179</v>
      </c>
      <c r="AE25" s="17" t="s">
        <v>178</v>
      </c>
      <c r="AF25" s="24">
        <f t="shared" si="2"/>
        <v>189</v>
      </c>
      <c r="AG25" s="17"/>
      <c r="AH25" s="88">
        <f t="shared" si="8"/>
        <v>0</v>
      </c>
      <c r="AI25" s="17"/>
      <c r="AJ25" s="17"/>
      <c r="AK25" s="24">
        <f t="shared" si="3"/>
        <v>138</v>
      </c>
      <c r="AL25" s="17"/>
      <c r="AM25" s="88">
        <f t="shared" si="9"/>
        <v>0</v>
      </c>
      <c r="AN25" s="17"/>
      <c r="AO25" s="17"/>
      <c r="AP25" s="67">
        <f t="shared" si="4"/>
        <v>629</v>
      </c>
      <c r="AQ25" s="99">
        <f t="shared" si="11"/>
        <v>540</v>
      </c>
      <c r="AR25" s="66">
        <f t="shared" si="10"/>
        <v>0.85850556438791736</v>
      </c>
      <c r="AS25" s="17" t="s">
        <v>180</v>
      </c>
    </row>
    <row r="26" spans="1:45" s="25" customFormat="1" ht="409.6">
      <c r="A26" s="18">
        <v>4</v>
      </c>
      <c r="B26" s="17" t="s">
        <v>50</v>
      </c>
      <c r="C26" s="32" t="s">
        <v>128</v>
      </c>
      <c r="D26" s="36" t="s">
        <v>181</v>
      </c>
      <c r="E26" s="32" t="s">
        <v>182</v>
      </c>
      <c r="F26" s="32" t="s">
        <v>54</v>
      </c>
      <c r="G26" s="32" t="s">
        <v>183</v>
      </c>
      <c r="H26" s="32" t="s">
        <v>184</v>
      </c>
      <c r="I26" s="32" t="s">
        <v>133</v>
      </c>
      <c r="J26" s="59" t="s">
        <v>134</v>
      </c>
      <c r="K26" s="59" t="s">
        <v>174</v>
      </c>
      <c r="L26" s="41">
        <v>64</v>
      </c>
      <c r="M26" s="41">
        <v>105</v>
      </c>
      <c r="N26" s="41">
        <v>105</v>
      </c>
      <c r="O26" s="41">
        <v>77</v>
      </c>
      <c r="P26" s="41">
        <f t="shared" si="12"/>
        <v>351</v>
      </c>
      <c r="Q26" s="28" t="s">
        <v>60</v>
      </c>
      <c r="R26" s="32" t="s">
        <v>185</v>
      </c>
      <c r="S26" s="32" t="s">
        <v>176</v>
      </c>
      <c r="T26" s="32" t="s">
        <v>137</v>
      </c>
      <c r="U26" s="17" t="s">
        <v>138</v>
      </c>
      <c r="V26" s="67">
        <f t="shared" si="5"/>
        <v>64</v>
      </c>
      <c r="W26" s="67">
        <v>73</v>
      </c>
      <c r="X26" s="89">
        <f t="shared" si="6"/>
        <v>1</v>
      </c>
      <c r="Y26" s="32" t="s">
        <v>186</v>
      </c>
      <c r="Z26" s="64" t="s">
        <v>187</v>
      </c>
      <c r="AA26" s="67">
        <f t="shared" si="1"/>
        <v>105</v>
      </c>
      <c r="AB26" s="95">
        <v>110</v>
      </c>
      <c r="AC26" s="94">
        <f t="shared" si="7"/>
        <v>1</v>
      </c>
      <c r="AD26" s="17" t="s">
        <v>188</v>
      </c>
      <c r="AE26" s="17" t="s">
        <v>187</v>
      </c>
      <c r="AF26" s="24">
        <f t="shared" si="2"/>
        <v>105</v>
      </c>
      <c r="AG26" s="17"/>
      <c r="AH26" s="88">
        <f>IFERROR(IF(AG26/AF26&gt;100%,100%,AG26/AF26),0)</f>
        <v>0</v>
      </c>
      <c r="AI26" s="17"/>
      <c r="AJ26" s="17"/>
      <c r="AK26" s="24">
        <f t="shared" si="3"/>
        <v>77</v>
      </c>
      <c r="AL26" s="17"/>
      <c r="AM26" s="88">
        <f>IFERROR(IF(AL26/AK26&gt;100%,100%,AL26/AK26),0)</f>
        <v>0</v>
      </c>
      <c r="AN26" s="17"/>
      <c r="AO26" s="17"/>
      <c r="AP26" s="67">
        <f t="shared" si="4"/>
        <v>351</v>
      </c>
      <c r="AQ26" s="99">
        <f t="shared" si="11"/>
        <v>183</v>
      </c>
      <c r="AR26" s="66">
        <f>IFERROR(IF(AQ26/AP26&gt;100%,100%,AQ26/AP26),0)</f>
        <v>0.5213675213675214</v>
      </c>
      <c r="AS26" s="17" t="s">
        <v>189</v>
      </c>
    </row>
    <row r="27" spans="1:45" s="25" customFormat="1" ht="232.5">
      <c r="A27" s="18">
        <v>4</v>
      </c>
      <c r="B27" s="17" t="s">
        <v>50</v>
      </c>
      <c r="C27" s="32" t="s">
        <v>128</v>
      </c>
      <c r="D27" s="36" t="s">
        <v>190</v>
      </c>
      <c r="E27" s="32" t="s">
        <v>191</v>
      </c>
      <c r="F27" s="32" t="s">
        <v>54</v>
      </c>
      <c r="G27" s="32" t="s">
        <v>192</v>
      </c>
      <c r="H27" s="32" t="s">
        <v>193</v>
      </c>
      <c r="I27" s="32" t="s">
        <v>133</v>
      </c>
      <c r="J27" s="59" t="s">
        <v>134</v>
      </c>
      <c r="K27" s="59" t="s">
        <v>174</v>
      </c>
      <c r="L27" s="41">
        <v>7</v>
      </c>
      <c r="M27" s="41">
        <v>12</v>
      </c>
      <c r="N27" s="41">
        <v>12</v>
      </c>
      <c r="O27" s="41">
        <v>11</v>
      </c>
      <c r="P27" s="41">
        <f t="shared" si="12"/>
        <v>42</v>
      </c>
      <c r="Q27" s="28" t="s">
        <v>60</v>
      </c>
      <c r="R27" s="32" t="s">
        <v>194</v>
      </c>
      <c r="S27" s="32" t="s">
        <v>176</v>
      </c>
      <c r="T27" s="32" t="s">
        <v>137</v>
      </c>
      <c r="U27" s="17" t="s">
        <v>138</v>
      </c>
      <c r="V27" s="67">
        <f t="shared" si="5"/>
        <v>7</v>
      </c>
      <c r="W27" s="67">
        <v>7</v>
      </c>
      <c r="X27" s="89">
        <f t="shared" si="6"/>
        <v>1</v>
      </c>
      <c r="Y27" s="32" t="s">
        <v>195</v>
      </c>
      <c r="Z27" s="64" t="s">
        <v>196</v>
      </c>
      <c r="AA27" s="67">
        <f t="shared" si="1"/>
        <v>12</v>
      </c>
      <c r="AB27" s="95">
        <v>12</v>
      </c>
      <c r="AC27" s="94">
        <f t="shared" si="7"/>
        <v>1</v>
      </c>
      <c r="AD27" s="17" t="s">
        <v>197</v>
      </c>
      <c r="AE27" s="17" t="s">
        <v>194</v>
      </c>
      <c r="AF27" s="24">
        <f t="shared" si="2"/>
        <v>12</v>
      </c>
      <c r="AG27" s="17"/>
      <c r="AH27" s="88">
        <f t="shared" si="8"/>
        <v>0</v>
      </c>
      <c r="AI27" s="17"/>
      <c r="AJ27" s="17"/>
      <c r="AK27" s="24">
        <f t="shared" si="3"/>
        <v>11</v>
      </c>
      <c r="AL27" s="17"/>
      <c r="AM27" s="88">
        <f t="shared" si="9"/>
        <v>0</v>
      </c>
      <c r="AN27" s="17"/>
      <c r="AO27" s="17"/>
      <c r="AP27" s="67">
        <f t="shared" si="4"/>
        <v>42</v>
      </c>
      <c r="AQ27" s="99">
        <f t="shared" si="11"/>
        <v>19</v>
      </c>
      <c r="AR27" s="66">
        <f t="shared" si="10"/>
        <v>0.45238095238095238</v>
      </c>
      <c r="AS27" s="17" t="s">
        <v>198</v>
      </c>
    </row>
    <row r="28" spans="1:45" s="25" customFormat="1" ht="409.6">
      <c r="A28" s="18">
        <v>4</v>
      </c>
      <c r="B28" s="17" t="s">
        <v>50</v>
      </c>
      <c r="C28" s="32" t="s">
        <v>128</v>
      </c>
      <c r="D28" s="36" t="s">
        <v>199</v>
      </c>
      <c r="E28" s="32" t="s">
        <v>200</v>
      </c>
      <c r="F28" s="32" t="s">
        <v>54</v>
      </c>
      <c r="G28" s="32" t="s">
        <v>201</v>
      </c>
      <c r="H28" s="32" t="s">
        <v>202</v>
      </c>
      <c r="I28" s="32" t="s">
        <v>133</v>
      </c>
      <c r="J28" s="59" t="s">
        <v>134</v>
      </c>
      <c r="K28" s="59" t="s">
        <v>174</v>
      </c>
      <c r="L28" s="41">
        <v>51</v>
      </c>
      <c r="M28" s="41">
        <v>84</v>
      </c>
      <c r="N28" s="41">
        <v>84</v>
      </c>
      <c r="O28" s="41">
        <v>61</v>
      </c>
      <c r="P28" s="41">
        <f t="shared" si="12"/>
        <v>280</v>
      </c>
      <c r="Q28" s="28" t="s">
        <v>60</v>
      </c>
      <c r="R28" s="32" t="s">
        <v>203</v>
      </c>
      <c r="S28" s="32" t="s">
        <v>176</v>
      </c>
      <c r="T28" s="32" t="s">
        <v>137</v>
      </c>
      <c r="U28" s="17" t="s">
        <v>138</v>
      </c>
      <c r="V28" s="67">
        <f t="shared" si="5"/>
        <v>51</v>
      </c>
      <c r="W28" s="67">
        <v>51</v>
      </c>
      <c r="X28" s="89">
        <f t="shared" si="6"/>
        <v>1</v>
      </c>
      <c r="Y28" s="32" t="s">
        <v>204</v>
      </c>
      <c r="Z28" s="64" t="s">
        <v>196</v>
      </c>
      <c r="AA28" s="67">
        <f t="shared" si="1"/>
        <v>84</v>
      </c>
      <c r="AB28" s="95">
        <v>68</v>
      </c>
      <c r="AC28" s="94">
        <f t="shared" si="7"/>
        <v>0.80952380952380953</v>
      </c>
      <c r="AD28" s="17" t="s">
        <v>205</v>
      </c>
      <c r="AE28" s="17" t="s">
        <v>203</v>
      </c>
      <c r="AF28" s="24">
        <f t="shared" si="2"/>
        <v>84</v>
      </c>
      <c r="AG28" s="17"/>
      <c r="AH28" s="88">
        <f t="shared" si="8"/>
        <v>0</v>
      </c>
      <c r="AI28" s="17"/>
      <c r="AJ28" s="17"/>
      <c r="AK28" s="24">
        <f t="shared" si="3"/>
        <v>61</v>
      </c>
      <c r="AL28" s="17"/>
      <c r="AM28" s="88">
        <f t="shared" si="9"/>
        <v>0</v>
      </c>
      <c r="AN28" s="17"/>
      <c r="AO28" s="17"/>
      <c r="AP28" s="67">
        <f t="shared" si="4"/>
        <v>280</v>
      </c>
      <c r="AQ28" s="99">
        <f t="shared" si="11"/>
        <v>119</v>
      </c>
      <c r="AR28" s="66">
        <f t="shared" si="10"/>
        <v>0.42499999999999999</v>
      </c>
      <c r="AS28" s="17" t="s">
        <v>206</v>
      </c>
    </row>
    <row r="29" spans="1:45" s="83" customFormat="1" ht="21.75" customHeight="1">
      <c r="A29" s="77"/>
      <c r="B29" s="77"/>
      <c r="C29" s="77"/>
      <c r="D29" s="77"/>
      <c r="E29" s="78" t="s">
        <v>207</v>
      </c>
      <c r="F29" s="77"/>
      <c r="G29" s="77"/>
      <c r="H29" s="77"/>
      <c r="I29" s="77"/>
      <c r="J29" s="77"/>
      <c r="K29" s="77"/>
      <c r="L29" s="79"/>
      <c r="M29" s="79"/>
      <c r="N29" s="79"/>
      <c r="O29" s="79"/>
      <c r="P29" s="79"/>
      <c r="Q29" s="80"/>
      <c r="R29" s="77"/>
      <c r="S29" s="77"/>
      <c r="T29" s="77"/>
      <c r="U29" s="77"/>
      <c r="V29" s="81"/>
      <c r="W29" s="81"/>
      <c r="X29" s="82">
        <f>AVERAGE(X15:X28)*80%</f>
        <v>0.62697289912528609</v>
      </c>
      <c r="Y29" s="81"/>
      <c r="Z29" s="81"/>
      <c r="AA29" s="79"/>
      <c r="AB29" s="79"/>
      <c r="AC29" s="96">
        <f>AVERAGE(AC14:AC28)*80%</f>
        <v>0.67001084249084253</v>
      </c>
      <c r="AD29" s="81"/>
      <c r="AE29" s="81"/>
      <c r="AF29" s="81"/>
      <c r="AG29" s="81"/>
      <c r="AH29" s="81">
        <f>AVERAGE(AH14:AH28)*80%</f>
        <v>0</v>
      </c>
      <c r="AI29" s="81"/>
      <c r="AJ29" s="81"/>
      <c r="AK29" s="81"/>
      <c r="AL29" s="81"/>
      <c r="AM29" s="81">
        <f>AVERAGE(AM14:AM28)*80%</f>
        <v>0</v>
      </c>
      <c r="AN29" s="77"/>
      <c r="AO29" s="77"/>
      <c r="AP29" s="79"/>
      <c r="AQ29" s="79"/>
      <c r="AR29" s="82">
        <f>AVERAGE(AR14:AR28)*80%</f>
        <v>0.36816904446312121</v>
      </c>
      <c r="AS29" s="77"/>
    </row>
    <row r="30" spans="1:45" s="25" customFormat="1" ht="182.25">
      <c r="A30" s="27">
        <v>3</v>
      </c>
      <c r="B30" s="23" t="s">
        <v>69</v>
      </c>
      <c r="C30" s="23" t="s">
        <v>208</v>
      </c>
      <c r="D30" s="27" t="s">
        <v>209</v>
      </c>
      <c r="E30" s="23" t="s">
        <v>210</v>
      </c>
      <c r="F30" s="23" t="s">
        <v>211</v>
      </c>
      <c r="G30" s="23" t="s">
        <v>212</v>
      </c>
      <c r="H30" s="23" t="s">
        <v>213</v>
      </c>
      <c r="I30" s="23" t="s">
        <v>214</v>
      </c>
      <c r="J30" s="60" t="s">
        <v>112</v>
      </c>
      <c r="K30" s="60" t="s">
        <v>215</v>
      </c>
      <c r="L30" s="43" t="s">
        <v>216</v>
      </c>
      <c r="M30" s="44">
        <v>0.8</v>
      </c>
      <c r="N30" s="43" t="s">
        <v>216</v>
      </c>
      <c r="O30" s="44">
        <v>0.8</v>
      </c>
      <c r="P30" s="44">
        <v>0.8</v>
      </c>
      <c r="Q30" s="27" t="s">
        <v>60</v>
      </c>
      <c r="R30" s="23" t="s">
        <v>217</v>
      </c>
      <c r="S30" s="23" t="s">
        <v>218</v>
      </c>
      <c r="T30" s="23" t="s">
        <v>219</v>
      </c>
      <c r="U30" s="23" t="s">
        <v>220</v>
      </c>
      <c r="V30" s="68">
        <v>0</v>
      </c>
      <c r="W30" s="92">
        <v>0</v>
      </c>
      <c r="X30" s="90">
        <f>IFERROR(IF(W30/V30&gt;100%,100%,W30/V30),0)</f>
        <v>0</v>
      </c>
      <c r="Y30" s="68" t="s">
        <v>65</v>
      </c>
      <c r="Z30" s="68" t="s">
        <v>65</v>
      </c>
      <c r="AA30" s="47">
        <f>M30</f>
        <v>0.8</v>
      </c>
      <c r="AB30" s="69">
        <v>0.98</v>
      </c>
      <c r="AC30" s="72">
        <f>IFERROR(IF(AB30/AA30&gt;100%,100%,AB30/AA30),0)</f>
        <v>1</v>
      </c>
      <c r="AD30" s="23" t="s">
        <v>221</v>
      </c>
      <c r="AE30" s="23" t="s">
        <v>222</v>
      </c>
      <c r="AF30" s="24">
        <v>0</v>
      </c>
      <c r="AG30" s="23"/>
      <c r="AH30" s="88">
        <f>IFERROR(IF(AG30/AF30&gt;100%,100%,AG30/AF30),0)</f>
        <v>0</v>
      </c>
      <c r="AI30" s="23"/>
      <c r="AJ30" s="23"/>
      <c r="AK30" s="24">
        <f>O30</f>
        <v>0.8</v>
      </c>
      <c r="AL30" s="23"/>
      <c r="AM30" s="88">
        <f>IFERROR(IF(AL30/AK30&gt;100%,100%,AL30/AK30),0)</f>
        <v>0</v>
      </c>
      <c r="AN30" s="23"/>
      <c r="AO30" s="23"/>
      <c r="AP30" s="49">
        <f>P30</f>
        <v>0.8</v>
      </c>
      <c r="AQ30" s="73">
        <f>IFERROR(AVERAGE(AB30,AL30)*0.5,0)</f>
        <v>0.49</v>
      </c>
      <c r="AR30" s="72">
        <f>IFERROR(IF(AQ30/AP30&gt;100%,100%,AQ30/AP30),0)</f>
        <v>0.61249999999999993</v>
      </c>
      <c r="AS30" s="33" t="s">
        <v>223</v>
      </c>
    </row>
    <row r="31" spans="1:45" s="25" customFormat="1" ht="216">
      <c r="A31" s="27">
        <v>5</v>
      </c>
      <c r="B31" s="23" t="s">
        <v>224</v>
      </c>
      <c r="C31" s="23" t="s">
        <v>225</v>
      </c>
      <c r="D31" s="27" t="s">
        <v>226</v>
      </c>
      <c r="E31" s="33" t="s">
        <v>227</v>
      </c>
      <c r="F31" s="33" t="s">
        <v>211</v>
      </c>
      <c r="G31" s="33" t="s">
        <v>228</v>
      </c>
      <c r="H31" s="33" t="s">
        <v>229</v>
      </c>
      <c r="I31" s="33" t="s">
        <v>230</v>
      </c>
      <c r="J31" s="61" t="s">
        <v>231</v>
      </c>
      <c r="K31" s="61" t="s">
        <v>228</v>
      </c>
      <c r="L31" s="45" t="s">
        <v>232</v>
      </c>
      <c r="M31" s="46">
        <v>1</v>
      </c>
      <c r="N31" s="46">
        <v>1</v>
      </c>
      <c r="O31" s="47">
        <v>1</v>
      </c>
      <c r="P31" s="47">
        <v>1</v>
      </c>
      <c r="Q31" s="27" t="s">
        <v>233</v>
      </c>
      <c r="R31" s="33" t="s">
        <v>234</v>
      </c>
      <c r="S31" s="33" t="s">
        <v>235</v>
      </c>
      <c r="T31" s="34" t="s">
        <v>236</v>
      </c>
      <c r="U31" s="35" t="s">
        <v>237</v>
      </c>
      <c r="V31" s="68">
        <v>0</v>
      </c>
      <c r="W31" s="92">
        <v>0</v>
      </c>
      <c r="X31" s="90">
        <f>IFERROR(IF(W31/V31&gt;100%,100%,W31/V31),0)</f>
        <v>0</v>
      </c>
      <c r="Y31" s="68" t="s">
        <v>65</v>
      </c>
      <c r="Z31" s="68" t="s">
        <v>65</v>
      </c>
      <c r="AA31" s="47">
        <f>M31</f>
        <v>1</v>
      </c>
      <c r="AB31" s="69">
        <v>1</v>
      </c>
      <c r="AC31" s="72">
        <f t="shared" ref="AC31:AC36" si="13">IFERROR(IF(AB31/AA31&gt;100%,100%,AB31/AA31),0)</f>
        <v>1</v>
      </c>
      <c r="AD31" s="23" t="s">
        <v>238</v>
      </c>
      <c r="AE31" s="23" t="s">
        <v>239</v>
      </c>
      <c r="AF31" s="26">
        <f>N31</f>
        <v>1</v>
      </c>
      <c r="AG31" s="23"/>
      <c r="AH31" s="88">
        <f t="shared" ref="AH31:AH35" si="14">IFERROR(IF(AG31/AF31&gt;100%,100%,AG31/AF31),0)</f>
        <v>0</v>
      </c>
      <c r="AI31" s="23"/>
      <c r="AJ31" s="23"/>
      <c r="AK31" s="26">
        <f>O31</f>
        <v>1</v>
      </c>
      <c r="AL31" s="23"/>
      <c r="AM31" s="88">
        <f t="shared" ref="AM31:AM35" si="15">IFERROR(IF(AL31/AK31&gt;100%,100%,AL31/AK31),0)</f>
        <v>0</v>
      </c>
      <c r="AN31" s="23"/>
      <c r="AO31" s="23"/>
      <c r="AP31" s="49">
        <f>P31</f>
        <v>1</v>
      </c>
      <c r="AQ31" s="73">
        <f>IFERROR(AVERAGE(AB31,AG31,AL31)*0.33,0)</f>
        <v>0.33</v>
      </c>
      <c r="AR31" s="72">
        <f t="shared" ref="AR31:AR36" si="16">IFERROR(IF(AQ31/AP31&gt;100%,100%,AQ31/AP31),0)</f>
        <v>0.33</v>
      </c>
      <c r="AS31" s="33" t="s">
        <v>240</v>
      </c>
    </row>
    <row r="32" spans="1:45" s="25" customFormat="1" ht="117">
      <c r="A32" s="27">
        <v>3</v>
      </c>
      <c r="B32" s="23" t="s">
        <v>69</v>
      </c>
      <c r="C32" s="23" t="s">
        <v>208</v>
      </c>
      <c r="D32" s="27" t="s">
        <v>241</v>
      </c>
      <c r="E32" s="23" t="s">
        <v>242</v>
      </c>
      <c r="F32" s="23" t="s">
        <v>211</v>
      </c>
      <c r="G32" s="23" t="s">
        <v>243</v>
      </c>
      <c r="H32" s="23" t="s">
        <v>244</v>
      </c>
      <c r="I32" s="27" t="s">
        <v>245</v>
      </c>
      <c r="J32" s="62" t="s">
        <v>134</v>
      </c>
      <c r="K32" s="61" t="s">
        <v>243</v>
      </c>
      <c r="L32" s="48">
        <v>0</v>
      </c>
      <c r="M32" s="48">
        <v>1</v>
      </c>
      <c r="N32" s="48">
        <v>0</v>
      </c>
      <c r="O32" s="48">
        <v>1</v>
      </c>
      <c r="P32" s="48">
        <v>2</v>
      </c>
      <c r="Q32" s="27" t="s">
        <v>60</v>
      </c>
      <c r="R32" s="33" t="s">
        <v>246</v>
      </c>
      <c r="S32" s="33" t="s">
        <v>246</v>
      </c>
      <c r="T32" s="33" t="s">
        <v>219</v>
      </c>
      <c r="U32" s="33" t="s">
        <v>219</v>
      </c>
      <c r="V32" s="68">
        <v>0</v>
      </c>
      <c r="W32" s="92">
        <v>0</v>
      </c>
      <c r="X32" s="90">
        <f>IFERROR(IF(W32/V32&gt;100%,100%,W32/V32),0)</f>
        <v>0</v>
      </c>
      <c r="Y32" s="68" t="s">
        <v>65</v>
      </c>
      <c r="Z32" s="68" t="s">
        <v>65</v>
      </c>
      <c r="AA32" s="93">
        <f>M32</f>
        <v>1</v>
      </c>
      <c r="AB32" s="63">
        <v>1</v>
      </c>
      <c r="AC32" s="72">
        <f t="shared" si="13"/>
        <v>1</v>
      </c>
      <c r="AD32" s="23" t="s">
        <v>247</v>
      </c>
      <c r="AE32" s="23" t="s">
        <v>248</v>
      </c>
      <c r="AF32" s="24">
        <f>M32</f>
        <v>1</v>
      </c>
      <c r="AG32" s="23"/>
      <c r="AH32" s="88">
        <f t="shared" si="14"/>
        <v>0</v>
      </c>
      <c r="AI32" s="23"/>
      <c r="AJ32" s="23"/>
      <c r="AK32" s="26">
        <f t="shared" ref="AK32:AK34" si="17">O32</f>
        <v>1</v>
      </c>
      <c r="AL32" s="23"/>
      <c r="AM32" s="88">
        <f t="shared" si="15"/>
        <v>0</v>
      </c>
      <c r="AN32" s="23"/>
      <c r="AO32" s="23"/>
      <c r="AP32" s="63">
        <f>P32</f>
        <v>2</v>
      </c>
      <c r="AQ32" s="69">
        <f>IFERROR(AB32+AL32,0)</f>
        <v>1</v>
      </c>
      <c r="AR32" s="72">
        <f t="shared" si="16"/>
        <v>0.5</v>
      </c>
      <c r="AS32" s="33" t="s">
        <v>249</v>
      </c>
    </row>
    <row r="33" spans="1:45" s="25" customFormat="1" ht="150">
      <c r="A33" s="27">
        <v>3</v>
      </c>
      <c r="B33" s="23" t="s">
        <v>69</v>
      </c>
      <c r="C33" s="23" t="s">
        <v>250</v>
      </c>
      <c r="D33" s="27" t="s">
        <v>251</v>
      </c>
      <c r="E33" s="33" t="s">
        <v>252</v>
      </c>
      <c r="F33" s="33" t="s">
        <v>211</v>
      </c>
      <c r="G33" s="33" t="s">
        <v>253</v>
      </c>
      <c r="H33" s="33" t="s">
        <v>254</v>
      </c>
      <c r="I33" s="33" t="s">
        <v>255</v>
      </c>
      <c r="J33" s="61" t="s">
        <v>134</v>
      </c>
      <c r="K33" s="61" t="s">
        <v>256</v>
      </c>
      <c r="L33" s="49">
        <v>1</v>
      </c>
      <c r="M33" s="49">
        <v>0</v>
      </c>
      <c r="N33" s="49">
        <v>0</v>
      </c>
      <c r="O33" s="49">
        <v>0</v>
      </c>
      <c r="P33" s="49">
        <v>1</v>
      </c>
      <c r="Q33" s="27" t="s">
        <v>60</v>
      </c>
      <c r="R33" s="33" t="s">
        <v>257</v>
      </c>
      <c r="S33" s="33" t="s">
        <v>258</v>
      </c>
      <c r="T33" s="33" t="s">
        <v>219</v>
      </c>
      <c r="U33" s="33" t="s">
        <v>259</v>
      </c>
      <c r="V33" s="49">
        <v>1</v>
      </c>
      <c r="W33" s="69">
        <f>5/5</f>
        <v>1</v>
      </c>
      <c r="X33" s="90">
        <f>IFERROR(IF(W33/V33&gt;100%,100%,W33/V33),0)</f>
        <v>1</v>
      </c>
      <c r="Y33" s="23" t="s">
        <v>260</v>
      </c>
      <c r="Z33" s="23" t="s">
        <v>261</v>
      </c>
      <c r="AA33" s="93">
        <f>M33</f>
        <v>0</v>
      </c>
      <c r="AB33" s="69">
        <v>0</v>
      </c>
      <c r="AC33" s="72">
        <f t="shared" si="13"/>
        <v>0</v>
      </c>
      <c r="AD33" s="23" t="s">
        <v>262</v>
      </c>
      <c r="AE33" s="23" t="s">
        <v>263</v>
      </c>
      <c r="AF33" s="24">
        <f>M33</f>
        <v>0</v>
      </c>
      <c r="AG33" s="23"/>
      <c r="AH33" s="88">
        <f t="shared" si="14"/>
        <v>0</v>
      </c>
      <c r="AI33" s="23"/>
      <c r="AJ33" s="23"/>
      <c r="AK33" s="26">
        <f t="shared" si="17"/>
        <v>0</v>
      </c>
      <c r="AL33" s="23"/>
      <c r="AM33" s="88">
        <f>IFERROR(IF(AL33/AK33&gt;100%,100%,AL33/AK33),0)</f>
        <v>0</v>
      </c>
      <c r="AN33" s="23"/>
      <c r="AO33" s="23"/>
      <c r="AP33" s="47">
        <v>1</v>
      </c>
      <c r="AQ33" s="69">
        <f>IFERROR(W33+AB33+AG33+AL33,0)</f>
        <v>1</v>
      </c>
      <c r="AR33" s="72">
        <f t="shared" si="16"/>
        <v>1</v>
      </c>
      <c r="AS33" s="33" t="s">
        <v>264</v>
      </c>
    </row>
    <row r="34" spans="1:45" s="25" customFormat="1" ht="133.5">
      <c r="A34" s="27">
        <v>3</v>
      </c>
      <c r="B34" s="23" t="s">
        <v>69</v>
      </c>
      <c r="C34" s="23" t="s">
        <v>250</v>
      </c>
      <c r="D34" s="27" t="s">
        <v>265</v>
      </c>
      <c r="E34" s="33" t="s">
        <v>266</v>
      </c>
      <c r="F34" s="33" t="s">
        <v>211</v>
      </c>
      <c r="G34" s="33" t="s">
        <v>267</v>
      </c>
      <c r="H34" s="33" t="s">
        <v>268</v>
      </c>
      <c r="I34" s="33" t="s">
        <v>123</v>
      </c>
      <c r="J34" s="61" t="s">
        <v>112</v>
      </c>
      <c r="K34" s="61" t="s">
        <v>267</v>
      </c>
      <c r="L34" s="49">
        <v>1</v>
      </c>
      <c r="M34" s="49">
        <v>1</v>
      </c>
      <c r="N34" s="49">
        <v>1</v>
      </c>
      <c r="O34" s="49">
        <v>1</v>
      </c>
      <c r="P34" s="49">
        <v>1</v>
      </c>
      <c r="Q34" s="27" t="s">
        <v>269</v>
      </c>
      <c r="R34" s="33" t="s">
        <v>270</v>
      </c>
      <c r="S34" s="33" t="s">
        <v>271</v>
      </c>
      <c r="T34" s="33" t="s">
        <v>219</v>
      </c>
      <c r="U34" s="33" t="s">
        <v>259</v>
      </c>
      <c r="V34" s="49">
        <f>L34</f>
        <v>1</v>
      </c>
      <c r="W34" s="69">
        <f>59/75</f>
        <v>0.78666666666666663</v>
      </c>
      <c r="X34" s="90">
        <f>IFERROR(IF(W34/V34&gt;100%,100%,W34/V34),0)</f>
        <v>0.78666666666666663</v>
      </c>
      <c r="Y34" s="23" t="s">
        <v>272</v>
      </c>
      <c r="Z34" s="23" t="s">
        <v>261</v>
      </c>
      <c r="AA34" s="93">
        <f>M34</f>
        <v>1</v>
      </c>
      <c r="AB34" s="69">
        <v>0.87</v>
      </c>
      <c r="AC34" s="72">
        <f t="shared" si="13"/>
        <v>0.87</v>
      </c>
      <c r="AD34" s="23" t="s">
        <v>273</v>
      </c>
      <c r="AE34" s="23" t="s">
        <v>263</v>
      </c>
      <c r="AF34" s="24">
        <f>M34</f>
        <v>1</v>
      </c>
      <c r="AG34" s="23"/>
      <c r="AH34" s="88">
        <f>IFERROR(IF(AG34/AF34&gt;100%,100%,AG34/AF34),0)</f>
        <v>0</v>
      </c>
      <c r="AI34" s="23"/>
      <c r="AJ34" s="23"/>
      <c r="AK34" s="26">
        <f>O34</f>
        <v>1</v>
      </c>
      <c r="AL34" s="23"/>
      <c r="AM34" s="88">
        <f t="shared" si="15"/>
        <v>0</v>
      </c>
      <c r="AN34" s="23"/>
      <c r="AO34" s="23"/>
      <c r="AP34" s="49">
        <f>P34</f>
        <v>1</v>
      </c>
      <c r="AQ34" s="73">
        <f>IFERROR(AVERAGE(W34,AB34,AG34,AL34)*0.5,0)</f>
        <v>0.41416666666666668</v>
      </c>
      <c r="AR34" s="72">
        <f>IFERROR(IF(AQ34/AP34&gt;100%,100%,AQ34/AP34),0)</f>
        <v>0.41416666666666668</v>
      </c>
      <c r="AS34" s="33" t="s">
        <v>274</v>
      </c>
    </row>
    <row r="35" spans="1:45" s="25" customFormat="1" ht="117">
      <c r="A35" s="27">
        <v>3</v>
      </c>
      <c r="B35" s="23" t="s">
        <v>69</v>
      </c>
      <c r="C35" s="23" t="s">
        <v>275</v>
      </c>
      <c r="D35" s="27" t="s">
        <v>276</v>
      </c>
      <c r="E35" s="23" t="s">
        <v>277</v>
      </c>
      <c r="F35" s="33" t="s">
        <v>211</v>
      </c>
      <c r="G35" s="23" t="s">
        <v>278</v>
      </c>
      <c r="H35" s="23" t="s">
        <v>279</v>
      </c>
      <c r="I35" s="23" t="s">
        <v>280</v>
      </c>
      <c r="J35" s="62" t="s">
        <v>134</v>
      </c>
      <c r="K35" s="61" t="s">
        <v>278</v>
      </c>
      <c r="L35" s="50">
        <v>0</v>
      </c>
      <c r="M35" s="50">
        <v>1</v>
      </c>
      <c r="N35" s="50">
        <v>0</v>
      </c>
      <c r="O35" s="50">
        <v>0</v>
      </c>
      <c r="P35" s="51">
        <v>1</v>
      </c>
      <c r="Q35" s="27" t="s">
        <v>60</v>
      </c>
      <c r="R35" s="23" t="s">
        <v>278</v>
      </c>
      <c r="S35" s="23" t="s">
        <v>281</v>
      </c>
      <c r="T35" s="23" t="s">
        <v>219</v>
      </c>
      <c r="U35" s="23" t="s">
        <v>282</v>
      </c>
      <c r="V35" s="68">
        <v>0</v>
      </c>
      <c r="W35" s="92">
        <v>0</v>
      </c>
      <c r="X35" s="90">
        <f>IFERROR(IF(W35/V35&gt;100%,100%,W35/V35),0)</f>
        <v>0</v>
      </c>
      <c r="Y35" s="68" t="s">
        <v>65</v>
      </c>
      <c r="Z35" s="68" t="s">
        <v>65</v>
      </c>
      <c r="AA35" s="93">
        <f>M35</f>
        <v>1</v>
      </c>
      <c r="AB35" s="63">
        <v>1</v>
      </c>
      <c r="AC35" s="72">
        <f t="shared" si="13"/>
        <v>1</v>
      </c>
      <c r="AD35" s="23" t="s">
        <v>283</v>
      </c>
      <c r="AE35" s="23" t="s">
        <v>284</v>
      </c>
      <c r="AF35" s="24">
        <f>N35</f>
        <v>0</v>
      </c>
      <c r="AG35" s="23"/>
      <c r="AH35" s="88">
        <f t="shared" si="14"/>
        <v>0</v>
      </c>
      <c r="AI35" s="23"/>
      <c r="AJ35" s="23"/>
      <c r="AK35" s="26">
        <f t="shared" ref="AK35:AK36" si="18">O35</f>
        <v>0</v>
      </c>
      <c r="AL35" s="23"/>
      <c r="AM35" s="88">
        <f t="shared" si="15"/>
        <v>0</v>
      </c>
      <c r="AN35" s="23"/>
      <c r="AO35" s="23"/>
      <c r="AP35" s="63">
        <f>P35</f>
        <v>1</v>
      </c>
      <c r="AQ35" s="69">
        <f>IFERROR(W35+AB35+AG35+AL35,0)</f>
        <v>1</v>
      </c>
      <c r="AR35" s="72">
        <f t="shared" si="16"/>
        <v>1</v>
      </c>
      <c r="AS35" s="33" t="s">
        <v>285</v>
      </c>
    </row>
    <row r="36" spans="1:45" s="25" customFormat="1" ht="150">
      <c r="A36" s="27">
        <v>3</v>
      </c>
      <c r="B36" s="23" t="s">
        <v>69</v>
      </c>
      <c r="C36" s="23" t="s">
        <v>275</v>
      </c>
      <c r="D36" s="27" t="s">
        <v>286</v>
      </c>
      <c r="E36" s="23" t="s">
        <v>287</v>
      </c>
      <c r="F36" s="33" t="s">
        <v>211</v>
      </c>
      <c r="G36" s="23" t="s">
        <v>288</v>
      </c>
      <c r="H36" s="23" t="s">
        <v>289</v>
      </c>
      <c r="I36" s="23" t="s">
        <v>280</v>
      </c>
      <c r="J36" s="62" t="s">
        <v>134</v>
      </c>
      <c r="K36" s="61" t="s">
        <v>288</v>
      </c>
      <c r="L36" s="51">
        <v>0</v>
      </c>
      <c r="M36" s="51">
        <v>0</v>
      </c>
      <c r="N36" s="51">
        <v>0</v>
      </c>
      <c r="O36" s="51">
        <v>1</v>
      </c>
      <c r="P36" s="51">
        <v>1</v>
      </c>
      <c r="Q36" s="27" t="s">
        <v>60</v>
      </c>
      <c r="R36" s="23" t="s">
        <v>290</v>
      </c>
      <c r="S36" s="23" t="s">
        <v>291</v>
      </c>
      <c r="T36" s="23" t="s">
        <v>219</v>
      </c>
      <c r="U36" s="23" t="s">
        <v>282</v>
      </c>
      <c r="V36" s="68">
        <v>0</v>
      </c>
      <c r="W36" s="92">
        <v>0</v>
      </c>
      <c r="X36" s="90">
        <f>IFERROR(IF(W36/V36&gt;100%,100%,W36/V36),0)</f>
        <v>0</v>
      </c>
      <c r="Y36" s="68" t="s">
        <v>65</v>
      </c>
      <c r="Z36" s="68" t="s">
        <v>65</v>
      </c>
      <c r="AA36" s="93">
        <f>M36</f>
        <v>0</v>
      </c>
      <c r="AB36" s="47">
        <v>0</v>
      </c>
      <c r="AC36" s="72">
        <f t="shared" si="13"/>
        <v>0</v>
      </c>
      <c r="AD36" s="23" t="s">
        <v>262</v>
      </c>
      <c r="AE36" s="23" t="s">
        <v>292</v>
      </c>
      <c r="AF36" s="24">
        <f>N36</f>
        <v>0</v>
      </c>
      <c r="AG36" s="23"/>
      <c r="AH36" s="88">
        <f>IFERROR(IF(AG36/AF36&gt;100%,100%,AG36/AF36),0)</f>
        <v>0</v>
      </c>
      <c r="AI36" s="23"/>
      <c r="AJ36" s="23"/>
      <c r="AK36" s="26">
        <f t="shared" si="18"/>
        <v>1</v>
      </c>
      <c r="AL36" s="23"/>
      <c r="AM36" s="88">
        <f>IFERROR(IF(AL36/AK36&gt;100%,100%,AL36/AK36),0)</f>
        <v>0</v>
      </c>
      <c r="AN36" s="23"/>
      <c r="AO36" s="23"/>
      <c r="AP36" s="63">
        <f>P36</f>
        <v>1</v>
      </c>
      <c r="AQ36" s="69">
        <f>IFERROR(W36+AB36+AG36+AL36,0)</f>
        <v>0</v>
      </c>
      <c r="AR36" s="72">
        <f t="shared" si="16"/>
        <v>0</v>
      </c>
      <c r="AS36" s="33" t="s">
        <v>293</v>
      </c>
    </row>
    <row r="37" spans="1:45" s="5" customFormat="1" ht="17.25">
      <c r="A37" s="10"/>
      <c r="B37" s="10"/>
      <c r="C37" s="10"/>
      <c r="D37" s="10"/>
      <c r="E37" s="11" t="s">
        <v>294</v>
      </c>
      <c r="F37" s="11"/>
      <c r="G37" s="11"/>
      <c r="H37" s="11"/>
      <c r="I37" s="11"/>
      <c r="J37" s="11"/>
      <c r="K37" s="11"/>
      <c r="L37" s="14"/>
      <c r="M37" s="14"/>
      <c r="N37" s="14"/>
      <c r="O37" s="14"/>
      <c r="P37" s="14"/>
      <c r="Q37" s="54"/>
      <c r="R37" s="10"/>
      <c r="S37" s="10"/>
      <c r="T37" s="10"/>
      <c r="U37" s="10"/>
      <c r="V37" s="12"/>
      <c r="W37" s="12"/>
      <c r="X37" s="70">
        <f>AVERAGE(X33,X34)*20%</f>
        <v>0.17866666666666667</v>
      </c>
      <c r="Y37" s="10"/>
      <c r="Z37" s="10"/>
      <c r="AA37" s="14"/>
      <c r="AB37" s="14"/>
      <c r="AC37" s="97">
        <f>AVERAGE(AC30,AC31,AC32,AC34,AC35)*20%</f>
        <v>0.1948</v>
      </c>
      <c r="AD37" s="10"/>
      <c r="AE37" s="10"/>
      <c r="AF37" s="12"/>
      <c r="AG37" s="12"/>
      <c r="AH37" s="70">
        <f>AVERAGE(AH30:AH36)*20%</f>
        <v>0</v>
      </c>
      <c r="AI37" s="10"/>
      <c r="AJ37" s="10"/>
      <c r="AK37" s="12"/>
      <c r="AL37" s="12"/>
      <c r="AM37" s="13">
        <f>AVERAGE(AM30:AM36)*20%</f>
        <v>0</v>
      </c>
      <c r="AN37" s="10"/>
      <c r="AO37" s="10"/>
      <c r="AP37" s="14"/>
      <c r="AQ37" s="14"/>
      <c r="AR37" s="70">
        <f>AVERAGE(AR30,AR31,AR32,AR33,AR34,AR35)*20%</f>
        <v>0.12855555555555556</v>
      </c>
      <c r="AS37" s="10"/>
    </row>
    <row r="38" spans="1:45" s="9" customFormat="1" ht="20.25">
      <c r="A38" s="6"/>
      <c r="B38" s="6"/>
      <c r="C38" s="6"/>
      <c r="D38" s="6"/>
      <c r="E38" s="7" t="s">
        <v>295</v>
      </c>
      <c r="F38" s="6"/>
      <c r="G38" s="6"/>
      <c r="H38" s="6"/>
      <c r="I38" s="6"/>
      <c r="J38" s="6"/>
      <c r="K38" s="6"/>
      <c r="L38" s="15"/>
      <c r="M38" s="15"/>
      <c r="N38" s="15"/>
      <c r="O38" s="15"/>
      <c r="P38" s="15"/>
      <c r="Q38" s="55"/>
      <c r="R38" s="6"/>
      <c r="S38" s="6"/>
      <c r="T38" s="6"/>
      <c r="U38" s="6"/>
      <c r="V38" s="8"/>
      <c r="W38" s="8"/>
      <c r="X38" s="74">
        <f>X29+X37</f>
        <v>0.80563956579195273</v>
      </c>
      <c r="Y38" s="6"/>
      <c r="Z38" s="6"/>
      <c r="AA38" s="15"/>
      <c r="AB38" s="15"/>
      <c r="AC38" s="98">
        <f>AC29+AC37</f>
        <v>0.8648108424908425</v>
      </c>
      <c r="AD38" s="6"/>
      <c r="AE38" s="6"/>
      <c r="AF38" s="8"/>
      <c r="AG38" s="8"/>
      <c r="AH38" s="74">
        <f>AH29+AH37</f>
        <v>0</v>
      </c>
      <c r="AI38" s="6"/>
      <c r="AJ38" s="6"/>
      <c r="AK38" s="8"/>
      <c r="AL38" s="8"/>
      <c r="AM38" s="74">
        <f>AM29+AM37</f>
        <v>0</v>
      </c>
      <c r="AN38" s="6"/>
      <c r="AO38" s="6"/>
      <c r="AP38" s="15"/>
      <c r="AQ38" s="15"/>
      <c r="AR38" s="74">
        <f>AR29+AR37</f>
        <v>0.4967246000186768</v>
      </c>
      <c r="AS38" s="6"/>
    </row>
  </sheetData>
  <mergeCells count="19">
    <mergeCell ref="V11:Z12"/>
    <mergeCell ref="AA11:AE12"/>
    <mergeCell ref="AF11:AJ12"/>
    <mergeCell ref="AK11:AO12"/>
    <mergeCell ref="AP11:AS12"/>
    <mergeCell ref="A11:B12"/>
    <mergeCell ref="C11:C13"/>
    <mergeCell ref="A1:K1"/>
    <mergeCell ref="L1:P1"/>
    <mergeCell ref="D11:F12"/>
    <mergeCell ref="G11:Q12"/>
    <mergeCell ref="A2:K2"/>
    <mergeCell ref="H9:K9"/>
    <mergeCell ref="R11:U12"/>
    <mergeCell ref="F4:K4"/>
    <mergeCell ref="H5:K5"/>
    <mergeCell ref="H6:K6"/>
    <mergeCell ref="H7:K7"/>
    <mergeCell ref="H8:K8"/>
  </mergeCells>
  <dataValidations count="1">
    <dataValidation allowBlank="1" showInputMessage="1" showErrorMessage="1" error="Escriba un texto " promptTitle="Cualquier contenido" sqref="F13 F3:F10" xr:uid="{00000000-0002-0000-0000-000000000000}"/>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F11:F12 F1 F14:F29 F37:F1048576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42578125" bestFit="1" customWidth="1"/>
  </cols>
  <sheetData>
    <row r="1" spans="1:1">
      <c r="A1" t="s">
        <v>29</v>
      </c>
    </row>
    <row r="2" spans="1:1">
      <c r="A2" t="s">
        <v>54</v>
      </c>
    </row>
    <row r="3" spans="1:1">
      <c r="A3" t="s">
        <v>120</v>
      </c>
    </row>
    <row r="4" spans="1:1">
      <c r="A4" t="s">
        <v>211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d2347bd3c34e1818504415d6e3d9b6c1">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9ac676671c92fd0c0c92606b160fe6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E31F52-893C-4AAE-AB4A-AC0BE48FABC3}"/>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265251AB-C88B-4079-B78F-2291AC2E7AB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2025-07-18T16:07:26Z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