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19"/>
  <workbookPr defaultThemeVersion="166925"/>
  <mc:AlternateContent xmlns:mc="http://schemas.openxmlformats.org/markup-compatibility/2006">
    <mc:Choice Requires="x15">
      <x15ac:absPath xmlns:x15ac="http://schemas.microsoft.com/office/spreadsheetml/2010/11/ac" url="D:\TempUserProfiles\NetworkService\AppData\Local\Packages\oice_16_974fa576_32c1d314_15aa\AC\Temp\"/>
    </mc:Choice>
  </mc:AlternateContent>
  <xr:revisionPtr revIDLastSave="0" documentId="8_{54158E05-010E-4595-A715-9ECC20D8119F}" xr6:coauthVersionLast="47" xr6:coauthVersionMax="47" xr10:uidLastSave="{00000000-0000-0000-0000-000000000000}"/>
  <workbookProtection lockStructure="1"/>
  <bookViews>
    <workbookView xWindow="-120" yWindow="-120" windowWidth="15600" windowHeight="11760" xr2:uid="{00000000-000D-0000-FFFF-FFFF00000000}"/>
  </bookViews>
  <sheets>
    <sheet name="2021 chapinero"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23" i="1" l="1"/>
  <c r="AR37" i="1"/>
  <c r="X37" i="1"/>
  <c r="X31" i="1"/>
  <c r="X38" i="1"/>
  <c r="AQ33" i="1"/>
  <c r="X26" i="1"/>
  <c r="AR30" i="1"/>
  <c r="AR29" i="1"/>
  <c r="AR28" i="1"/>
  <c r="AR27" i="1"/>
  <c r="AR26" i="1"/>
  <c r="AR25" i="1"/>
  <c r="AR24" i="1"/>
  <c r="AR23" i="1"/>
  <c r="AR22" i="1"/>
  <c r="AR21" i="1"/>
  <c r="AR20" i="1"/>
  <c r="AR19" i="1"/>
  <c r="AR18" i="1"/>
  <c r="AR17" i="1"/>
  <c r="AR16" i="1"/>
  <c r="X22" i="1"/>
  <c r="X21" i="1"/>
  <c r="X20" i="1"/>
  <c r="X16" i="1"/>
  <c r="E30" i="1"/>
  <c r="E29" i="1"/>
  <c r="E28" i="1"/>
  <c r="E27" i="1"/>
  <c r="E26" i="1"/>
  <c r="E25" i="1"/>
  <c r="E24" i="1"/>
  <c r="E23" i="1"/>
  <c r="E22" i="1"/>
  <c r="E21" i="1"/>
  <c r="E20" i="1"/>
  <c r="E19" i="1"/>
  <c r="E18" i="1"/>
  <c r="E17" i="1"/>
  <c r="E16" i="1"/>
  <c r="E15" i="1"/>
  <c r="E14" i="1"/>
  <c r="E13" i="1"/>
  <c r="P30" i="1"/>
  <c r="P29" i="1"/>
  <c r="P28" i="1"/>
  <c r="P27" i="1"/>
  <c r="P26" i="1"/>
  <c r="P25" i="1"/>
  <c r="P24" i="1"/>
  <c r="P23" i="1"/>
  <c r="AL37" i="1"/>
  <c r="AG37" i="1"/>
  <c r="AB37" i="1"/>
  <c r="AL31" i="1"/>
  <c r="AG31" i="1"/>
  <c r="AB31" i="1"/>
  <c r="L37" i="1"/>
  <c r="P37" i="1"/>
  <c r="O37" i="1"/>
  <c r="N37" i="1"/>
  <c r="M37" i="1"/>
  <c r="AG38" i="1"/>
  <c r="AP36" i="1"/>
  <c r="AP35" i="1"/>
  <c r="AP34" i="1"/>
  <c r="AP33" i="1"/>
  <c r="AP32" i="1"/>
  <c r="AP30" i="1"/>
  <c r="AP29" i="1"/>
  <c r="AP28" i="1"/>
  <c r="AP27" i="1"/>
  <c r="AP26" i="1"/>
  <c r="AP25" i="1"/>
  <c r="AP24" i="1"/>
  <c r="AP23" i="1"/>
  <c r="AP22" i="1"/>
  <c r="AP21" i="1"/>
  <c r="AP20" i="1"/>
  <c r="AP19" i="1"/>
  <c r="AP18" i="1"/>
  <c r="AP17" i="1"/>
  <c r="AP16" i="1"/>
  <c r="AP15" i="1"/>
  <c r="AP14" i="1"/>
  <c r="AP13" i="1"/>
  <c r="AK36" i="1"/>
  <c r="AK35" i="1"/>
  <c r="AK34" i="1"/>
  <c r="AK33" i="1"/>
  <c r="AK32" i="1"/>
  <c r="AK30" i="1"/>
  <c r="AK29" i="1"/>
  <c r="AK28" i="1"/>
  <c r="AK27" i="1"/>
  <c r="AK26" i="1"/>
  <c r="AK25" i="1"/>
  <c r="AK24" i="1"/>
  <c r="AK23" i="1"/>
  <c r="AK22" i="1"/>
  <c r="AK21" i="1"/>
  <c r="AK20" i="1"/>
  <c r="AK19" i="1"/>
  <c r="AK18" i="1"/>
  <c r="AK17" i="1"/>
  <c r="AK16" i="1"/>
  <c r="AK15" i="1"/>
  <c r="AK14" i="1"/>
  <c r="AK13" i="1"/>
  <c r="AF36" i="1"/>
  <c r="AF35" i="1"/>
  <c r="AF34" i="1"/>
  <c r="AF33" i="1"/>
  <c r="AF37" i="1"/>
  <c r="AF38" i="1"/>
  <c r="AF32" i="1"/>
  <c r="AF30" i="1"/>
  <c r="AF29" i="1"/>
  <c r="AF28" i="1"/>
  <c r="AF27" i="1"/>
  <c r="AF26" i="1"/>
  <c r="AF25" i="1"/>
  <c r="AF24" i="1"/>
  <c r="AF23" i="1"/>
  <c r="AF22" i="1"/>
  <c r="AF21" i="1"/>
  <c r="AF20" i="1"/>
  <c r="AF19" i="1"/>
  <c r="AF18" i="1"/>
  <c r="AF17" i="1"/>
  <c r="AF16" i="1"/>
  <c r="AF15" i="1"/>
  <c r="AF14" i="1"/>
  <c r="AF13" i="1"/>
  <c r="AA36" i="1"/>
  <c r="AA35" i="1"/>
  <c r="AA34" i="1"/>
  <c r="AA33" i="1"/>
  <c r="AA32" i="1"/>
  <c r="AA30" i="1"/>
  <c r="AA29" i="1"/>
  <c r="AA28" i="1"/>
  <c r="AA27" i="1"/>
  <c r="AA26" i="1"/>
  <c r="AA25" i="1"/>
  <c r="AA24" i="1"/>
  <c r="AA23" i="1"/>
  <c r="AA22" i="1"/>
  <c r="AA21" i="1"/>
  <c r="AA20" i="1"/>
  <c r="AA19" i="1"/>
  <c r="AA18" i="1"/>
  <c r="AA17" i="1"/>
  <c r="AA16" i="1"/>
  <c r="AA15" i="1"/>
  <c r="AA14" i="1"/>
  <c r="AA13" i="1"/>
  <c r="V36" i="1"/>
  <c r="V33" i="1"/>
  <c r="V30" i="1"/>
  <c r="V29" i="1"/>
  <c r="V28" i="1"/>
  <c r="V27" i="1"/>
  <c r="V26" i="1"/>
  <c r="V25" i="1"/>
  <c r="V24" i="1"/>
  <c r="V23" i="1"/>
  <c r="V22" i="1"/>
  <c r="V21" i="1"/>
  <c r="V20" i="1"/>
  <c r="V19" i="1"/>
  <c r="V18" i="1"/>
  <c r="V17" i="1"/>
  <c r="V16" i="1"/>
  <c r="V15" i="1"/>
  <c r="E31" i="1"/>
  <c r="E37" i="1"/>
  <c r="AL38" i="1"/>
  <c r="AB38" i="1"/>
  <c r="N38" i="1"/>
  <c r="O38" i="1"/>
  <c r="M38" i="1"/>
  <c r="AA37" i="1"/>
  <c r="AA38" i="1"/>
  <c r="L38" i="1"/>
  <c r="AK37" i="1"/>
  <c r="AK38" i="1"/>
  <c r="P38" i="1"/>
  <c r="E38" i="1"/>
  <c r="AR31" i="1"/>
  <c r="AR38" i="1"/>
</calcChain>
</file>

<file path=xl/sharedStrings.xml><?xml version="1.0" encoding="utf-8"?>
<sst xmlns="http://schemas.openxmlformats.org/spreadsheetml/2006/main" count="458" uniqueCount="228">
  <si>
    <r>
      <t xml:space="preserve">ALCALDÍA LOCAL DE </t>
    </r>
    <r>
      <rPr>
        <b/>
        <u/>
        <sz val="11"/>
        <color indexed="8"/>
        <rFont val="Calibri Light"/>
        <family val="2"/>
      </rPr>
      <t>CHAPINERO</t>
    </r>
  </si>
  <si>
    <r>
      <rPr>
        <b/>
        <sz val="11"/>
        <color indexed="8"/>
        <rFont val="Calibri Light"/>
        <family val="2"/>
      </rPr>
      <t xml:space="preserve">Código Formato: </t>
    </r>
    <r>
      <rPr>
        <sz val="11"/>
        <color indexed="8"/>
        <rFont val="Calibri Light"/>
        <family val="2"/>
      </rPr>
      <t xml:space="preserve">PLE-PIN-F018
</t>
    </r>
    <r>
      <rPr>
        <b/>
        <sz val="11"/>
        <color indexed="8"/>
        <rFont val="Calibri Light"/>
        <family val="2"/>
      </rPr>
      <t xml:space="preserve">Versión: </t>
    </r>
    <r>
      <rPr>
        <sz val="11"/>
        <color indexed="8"/>
        <rFont val="Calibri Light"/>
        <family val="2"/>
      </rPr>
      <t xml:space="preserve">4
</t>
    </r>
    <r>
      <rPr>
        <b/>
        <sz val="11"/>
        <color indexed="8"/>
        <rFont val="Calibri Light"/>
        <family val="2"/>
      </rPr>
      <t xml:space="preserve">Vigencia desde: </t>
    </r>
    <r>
      <rPr>
        <sz val="11"/>
        <color indexed="8"/>
        <rFont val="Calibri Light"/>
        <family val="2"/>
      </rPr>
      <t xml:space="preserve">25 de enero de 2020
</t>
    </r>
    <r>
      <rPr>
        <b/>
        <sz val="11"/>
        <color indexed="8"/>
        <rFont val="Calibri Light"/>
        <family val="2"/>
      </rPr>
      <t xml:space="preserve">Caso HOLA: </t>
    </r>
    <r>
      <rPr>
        <sz val="11"/>
        <color indexed="8"/>
        <rFont val="Calibri Light"/>
        <family val="2"/>
      </rPr>
      <t>150917</t>
    </r>
  </si>
  <si>
    <t>VIGENCIA DE LA PLANEACIÓN 2021</t>
  </si>
  <si>
    <t>PROCESOS ASOCIADOS</t>
  </si>
  <si>
    <t>Gestión Pública Territorial
Gestión Corporativa Institucional
Inspección, Vigilancia y Control
Servicio a la Ciudadanía
Planeación Institucional
Comunicación Estratégica</t>
  </si>
  <si>
    <t>CONTROL DE CAMBIOS</t>
  </si>
  <si>
    <t>VERSIÓN</t>
  </si>
  <si>
    <t>FECHA</t>
  </si>
  <si>
    <t>DESCRIPCIÓN DE LA MODIFICACIÓN</t>
  </si>
  <si>
    <t>1 de marzo 2021</t>
  </si>
  <si>
    <t>Publicación del plan de gestión aprobado. Caso HOLA: 158311</t>
  </si>
  <si>
    <t>28 de abril de 2021</t>
  </si>
  <si>
    <t>Para el primer trimestre de la vigencia 2021, el plan de gestión de la Alcaldía Local alcanzó un nivel de desempeño del 75% de acuerdo con lo programado, y del 33% acumulado para la vigencia. 
Se actualiza el entregable, nombre de la fuente de información y método de verificación de las metas 10, 12 y 14, para que sea coherente con la meta. Se actualiza el indicador de la meta transversal de “Mantener el 100% de las acciones de mejora asignadas al proceso/Alcaldía con relación a planes de mejoramiento interno documentadas y vigentes”, agregando uno (1) a la fórmula con el fin de restar la proporción de acciones de mejora con vencimientos. Se numera las metas.</t>
  </si>
  <si>
    <t>PLAN ESTRATÉGICO INSTITUCIONAL</t>
  </si>
  <si>
    <t>PROCESO</t>
  </si>
  <si>
    <t>PROGRAMACIÓN DE LA VIGENCIA</t>
  </si>
  <si>
    <t>INDICADOR</t>
  </si>
  <si>
    <t>SEGUIMIENTO PLANES DE GESTIÓN DE LA ALCALDÍA LOCAL</t>
  </si>
  <si>
    <t>SEGUIMIENTO PLAN GESTIÓN PROCESOS ALCALDÍA LOCAL</t>
  </si>
  <si>
    <t xml:space="preserve">I TRIMESTRE </t>
  </si>
  <si>
    <t xml:space="preserve">II TRIMESTRE </t>
  </si>
  <si>
    <t xml:space="preserve">III TRIMESTRE </t>
  </si>
  <si>
    <t xml:space="preserve">IV TRIMESTRE </t>
  </si>
  <si>
    <t>EVALUACIÓN FINAL PLAN DE GESTIÓN</t>
  </si>
  <si>
    <t>No OE</t>
  </si>
  <si>
    <t>OBJETIVO ESTRATÉGICO</t>
  </si>
  <si>
    <t>META PLAN DE GESTIÓN VIGENCIA</t>
  </si>
  <si>
    <t>PONDERACIÓN DE LA META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</si>
  <si>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</si>
  <si>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</si>
  <si>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</si>
  <si>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</si>
  <si>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</si>
  <si>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</si>
  <si>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</si>
  <si>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</si>
  <si>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</si>
  <si>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</si>
  <si>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</si>
  <si>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</si>
  <si>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</si>
  <si>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</si>
  <si>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ACTIVIDAD</t>
  </si>
  <si>
    <t>MÉTODO DE VERIFICACIÓN PARA EL SEGUIMIENTO</t>
  </si>
  <si>
    <t>PROGRAMADO</t>
  </si>
  <si>
    <t>EJECUTADO</t>
  </si>
  <si>
    <t>RESULTADO DE LA MEDICIÓN</t>
  </si>
  <si>
    <t>ANÁLISIS DE AVANCE</t>
  </si>
  <si>
    <t>MEDIO DE VERIFICACIÓN</t>
  </si>
  <si>
    <t>ANÁLISIS DE RESULTADO</t>
  </si>
  <si>
    <t>Realizar acciones enfocadas al fortalecimiento de la gobernabilidad democrática local</t>
  </si>
  <si>
    <t>Gestión pública territorial local</t>
  </si>
  <si>
    <r>
      <t xml:space="preserve">1. Cumplir el </t>
    </r>
    <r>
      <rPr>
        <b/>
        <sz val="11"/>
        <color indexed="8"/>
        <rFont val="Calibri Light"/>
        <family val="2"/>
      </rPr>
      <t>10%</t>
    </r>
    <r>
      <rPr>
        <sz val="11"/>
        <color indexed="8"/>
        <rFont val="Calibri Light"/>
        <family val="2"/>
      </rPr>
      <t xml:space="preserve"> de las metas del Plan de Desarrollo Local (metas entregadas)</t>
    </r>
  </si>
  <si>
    <t>RETADORA (MEJORA)</t>
  </si>
  <si>
    <t>Porcentaje de cumplimiento metas Plan de Desarrollo Local</t>
  </si>
  <si>
    <t>Porcentaje de avance acumulado en cumplimiento de metas Plan de Desarrollo Local (metas entregadas)</t>
  </si>
  <si>
    <t>Creciente</t>
  </si>
  <si>
    <t>PORCENTAJE</t>
  </si>
  <si>
    <t xml:space="preserve">Efectividad </t>
  </si>
  <si>
    <t>Reporte trimestral de avance del Plan de Desarrollo Local - PDL</t>
  </si>
  <si>
    <t>MUSI</t>
  </si>
  <si>
    <t>Alcaldía Local</t>
  </si>
  <si>
    <t>Matriz MUSI</t>
  </si>
  <si>
    <t>No programada</t>
  </si>
  <si>
    <t>No programada para el I Trimestre de 2021.</t>
  </si>
  <si>
    <r>
      <t xml:space="preserve">2. Incrementar en </t>
    </r>
    <r>
      <rPr>
        <b/>
        <sz val="11"/>
        <color indexed="8"/>
        <rFont val="Calibri Light"/>
        <family val="2"/>
      </rPr>
      <t xml:space="preserve">15% </t>
    </r>
    <r>
      <rPr>
        <sz val="11"/>
        <color indexed="8"/>
        <rFont val="Calibri Light"/>
        <family val="2"/>
      </rPr>
      <t>la participación efectiva la ciudadanía  votantes) en los ejercicios de presupuestos participativos Fase II con respecto al año anterior</t>
    </r>
  </si>
  <si>
    <t>Porcentaje de aumento de votantes en presupuestos participativos</t>
  </si>
  <si>
    <t>((Número de votantes en presupuestos participativos vigencia 2021/Número de votantes en presupuestos participativos vigencia 2020)-1)*100</t>
  </si>
  <si>
    <t>ND</t>
  </si>
  <si>
    <t>Constante</t>
  </si>
  <si>
    <t>Registro consolidado de votantes en presupuestos participativos Fase II</t>
  </si>
  <si>
    <t>Plataforma Gobierno Abierto para Bogotá
Acta de acuerdo participativo</t>
  </si>
  <si>
    <t>Informe consolidado de votantes Fase II</t>
  </si>
  <si>
    <r>
      <t xml:space="preserve">3. Lograr que el </t>
    </r>
    <r>
      <rPr>
        <b/>
        <sz val="11"/>
        <color indexed="8"/>
        <rFont val="Calibri Light"/>
        <family val="2"/>
      </rPr>
      <t xml:space="preserve">100% </t>
    </r>
    <r>
      <rPr>
        <sz val="11"/>
        <color indexed="8"/>
        <rFont val="Calibri Light"/>
        <family val="2"/>
      </rPr>
      <t xml:space="preserve"> de las propuestas ganadoras de  presupuestos participativos (Fase II) cuenten con todos los recursos comprometidos en la vigencia.</t>
    </r>
  </si>
  <si>
    <t>GESTIÓN</t>
  </si>
  <si>
    <t>Porcentaje de ejecución propuestas ganadoras de presupuestos participativos</t>
  </si>
  <si>
    <t>(Número de propuestas ganadoras ejecutadas en la vigencia / Número total de propuestas ganadoras)*100</t>
  </si>
  <si>
    <t>Reporte de recursos comprometidos y con Registro Presupuestal</t>
  </si>
  <si>
    <t>Plataforma Gobierno Abierto para Bogotá
Acta de acuerdo participativo
BOGDATA</t>
  </si>
  <si>
    <t>Reporte de seguimiento a la ejecución de las propuestas 
Reporte de ejecución presupuestal BOGDATA</t>
  </si>
  <si>
    <t xml:space="preserve">El FDL de Chapinero ha realizado un proceso de inversión en capacidad institucional, en talento humano altamente capacitado, para lograr dar alcance a las metas del Plan de Desarrollo, atender a los promotores ciudadanos y tener las condiciones dadas para que las propuestas ganadoras (38 iniciativas ciudadanas) sean llevadas totalmente a satisfacción; por ello, de las 17 metas con presupuestos participativos que ascienden de acuerdo con la asignación presupuestal de 2021, a $6.724.854 de los cuales se han comprometido $386.007.000. Se adjunta archivo con detalle.
Para el I Trimestre 2021, se están estructurando-actualizando los proyectos de inversión asociados a las propuestas ganadoras de presupuestos participativos.
Por lo anterior, aún no se han registrado avances en la plataforma de Gobierno Abierto para Bogotá, que es de donde se extraerá la información para próximos seguimientos.
</t>
  </si>
  <si>
    <t xml:space="preserve">Reporte de recursos comprometidos y con Registro Presupuestal
Plataforma Gobierno Abierto para Bogotá
Acta de acuerdo participativo
BOGDATA
</t>
  </si>
  <si>
    <t xml:space="preserve">El FDL de Chapinero ha realizado un proceso de inversión en capacidad institucional, en talento humano altamente capacitado, para lograr dar alcance a las metas del Plan de Desarrollo, atender a los promotores ciudadanos y tener las condiciones dadas para que las propuestas ganadoras (38 iniciativas ciudadanas) sean llevadas totalmente a satisfacción; por ello, de las 17 metas con presupuestos participativos que ascienden de acuerdo con la asignación presupuestal de 2021, a $6.724.854 de los cuales se han comprometido $386.007.000. Se adjunta archivo con detalle.
Para el I Trimestre 2021, se están estructurando-actualizando los proyectos de inversión asociados a las propuestas ganadoras de presupuestos participativos.
Por lo anterior, aún no se han registrado avances en la plataforma de Gobierno Abierto para Bogotá, que es de donde se extraerá la información.
</t>
  </si>
  <si>
    <t>Gestión corporativa institucional (local)</t>
  </si>
  <si>
    <r>
      <t xml:space="preserve">4. Girar mínimo el </t>
    </r>
    <r>
      <rPr>
        <b/>
        <sz val="11"/>
        <color indexed="8"/>
        <rFont val="Calibri Light"/>
        <family val="2"/>
      </rPr>
      <t>60%</t>
    </r>
    <r>
      <rPr>
        <sz val="11"/>
        <color indexed="8"/>
        <rFont val="Calibri Light"/>
        <family val="2"/>
      </rPr>
      <t xml:space="preserve"> del presupuesto comprometido constituido como obligaciones por pagar de la vigencia 2020</t>
    </r>
  </si>
  <si>
    <t>Porcentaje de giros acumulados de obligaciones por pagar de la vigencia 2020</t>
  </si>
  <si>
    <t>(Giros acumulados/Presupuesto comprometido constituido como obligaciones por pagar de la vigencia 2020)*100</t>
  </si>
  <si>
    <t xml:space="preserve">Eficacia </t>
  </si>
  <si>
    <t>Reporte seguimiento mensual consolidado</t>
  </si>
  <si>
    <t>BOGDATA</t>
  </si>
  <si>
    <t>Informe de ejecución presupuestal de obligaciones por pagar</t>
  </si>
  <si>
    <t>El 100% de los pagos autorizados por los apoyos a la supervisión se giraron equivalentes al 14,65% reportado</t>
  </si>
  <si>
    <t xml:space="preserve">Reporte seguimiento mensual consolidado
Reporte BOGDATA
</t>
  </si>
  <si>
    <r>
      <t>5. Girar mínimo el </t>
    </r>
    <r>
      <rPr>
        <b/>
        <sz val="11"/>
        <color indexed="8"/>
        <rFont val="Calibri Light"/>
        <family val="2"/>
      </rPr>
      <t xml:space="preserve"> 60% </t>
    </r>
    <r>
      <rPr>
        <sz val="11"/>
        <color indexed="8"/>
        <rFont val="Calibri Light"/>
        <family val="2"/>
      </rPr>
      <t>del presupuesto comprometido constituido como obligaciones por pagar de la vigencia 2019 y anteriores</t>
    </r>
  </si>
  <si>
    <t>Porcentaje de giros acumulados de obligaciones por pagar de la vigencia 2019 y anteriores</t>
  </si>
  <si>
    <t>(Giros acumulados/Presupuesto comprometido constituido como obligaciones por pagar de la vigencia 2019 y anteriores)*100</t>
  </si>
  <si>
    <t>El 100% de los pagos autorizados por los apoyos a la supervisión se giraron equivalentes al 15,10% reportado</t>
  </si>
  <si>
    <r>
      <t xml:space="preserve">6. Comprometer mínimo el </t>
    </r>
    <r>
      <rPr>
        <b/>
        <sz val="11"/>
        <color indexed="8"/>
        <rFont val="Calibri Light"/>
        <family val="2"/>
      </rPr>
      <t>25%</t>
    </r>
    <r>
      <rPr>
        <sz val="11"/>
        <color indexed="8"/>
        <rFont val="Calibri Light"/>
        <family val="2"/>
      </rPr>
      <t xml:space="preserve"> al 30 de junio y el </t>
    </r>
    <r>
      <rPr>
        <b/>
        <sz val="11"/>
        <color indexed="8"/>
        <rFont val="Calibri Light"/>
        <family val="2"/>
      </rPr>
      <t>95%</t>
    </r>
    <r>
      <rPr>
        <sz val="11"/>
        <color indexed="8"/>
        <rFont val="Calibri Light"/>
        <family val="2"/>
      </rPr>
      <t xml:space="preserve"> al 31 de diciembre del presupuesto de inversión directa de la vigencia 2021</t>
    </r>
  </si>
  <si>
    <t>Porcentaje de compromiso del presupuesto de inversión directa de la vigencia 2021</t>
  </si>
  <si>
    <t>(Valor de RP de inversión directa de la vigencia  / Valor total del presupuesto de inversión directa de la Vigencia)*100</t>
  </si>
  <si>
    <t>Reporte de ejecución presupuestal BOGDATA</t>
  </si>
  <si>
    <t>La contratación se da en razón a los contratos legalizados en el primer trimestre y a transferencias como la de ingreso solidario</t>
  </si>
  <si>
    <r>
      <t xml:space="preserve">7. Girar mínimo el </t>
    </r>
    <r>
      <rPr>
        <b/>
        <sz val="11"/>
        <color indexed="8"/>
        <rFont val="Calibri Light"/>
        <family val="2"/>
      </rPr>
      <t>40% </t>
    </r>
    <r>
      <rPr>
        <sz val="11"/>
        <color indexed="8"/>
        <rFont val="Calibri Light"/>
        <family val="2"/>
      </rPr>
      <t>del presupuesto total  disponible de inversión directa de la vigencia</t>
    </r>
  </si>
  <si>
    <t>Porcentaje de giros acumulados</t>
  </si>
  <si>
    <t>(Giros acumulados de inversión directa/Presupuesto disponible de inversión directa de la vigencia)*100</t>
  </si>
  <si>
    <t>Se giraron el 100% de los pagos aprobados y la transferencia monetaria.</t>
  </si>
  <si>
    <r>
      <t xml:space="preserve">8. Registrar en el sistema SIPSE Local, el </t>
    </r>
    <r>
      <rPr>
        <b/>
        <sz val="11"/>
        <color indexed="8"/>
        <rFont val="Calibri Light"/>
        <family val="2"/>
      </rPr>
      <t>95%</t>
    </r>
    <r>
      <rPr>
        <sz val="11"/>
        <color indexed="8"/>
        <rFont val="Calibri Light"/>
        <family val="2"/>
      </rPr>
      <t xml:space="preserve"> de los contratos publicados en la plataforma SECOP I y II de la vigencia. </t>
    </r>
  </si>
  <si>
    <t>Porcentaje de contratos registrados en SIPSE Local</t>
  </si>
  <si>
    <t>(Número de contratos registrados en SIPSE Local /Número de contratos publicados en la plataforma SECOP I y II)*100%</t>
  </si>
  <si>
    <t>Reporte SIPSE LOCAL y Reporte SECOP</t>
  </si>
  <si>
    <t>Reporte de seguimiento</t>
  </si>
  <si>
    <t>A través del análisis de la información disponible con contratos electrónicos disponibles en SECOP II versus las solicitudes SIPSE que ha culminado su flujo y han superado la estación CARGUE DE CONTRATO -  CONTRATACION, se evidencia que 32 contratos han sido asociados en SIPSE de los contratos publicados en SECOPII para en el primer trimestre de 2021. Ver informe</t>
  </si>
  <si>
    <t xml:space="preserve">Reporte seguimiento mensual consolidado
Reporte SIPSE LOCAL y Reporte SECOP
</t>
  </si>
  <si>
    <t>A través del análisis de la información disponible con contratos electrónicos disponibles en SECOPII versus las solicitudes SIPSE que ha culminado su flujo y han superado la estación CARGUE DE CONTRATO -  CONTRATACION, se evidencia que 32 contratos han sido asociados en SIPSE de 85 contratos publicados en SECOPII para en el primer trimestre de 2021. Ver informe</t>
  </si>
  <si>
    <r>
      <t xml:space="preserve">9. Lograr que el </t>
    </r>
    <r>
      <rPr>
        <b/>
        <sz val="11"/>
        <color indexed="8"/>
        <rFont val="Calibri Light"/>
        <family val="2"/>
      </rPr>
      <t>100%</t>
    </r>
    <r>
      <rPr>
        <sz val="11"/>
        <color indexed="8"/>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</si>
  <si>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</si>
  <si>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SIPSE Local)*100%</t>
  </si>
  <si>
    <t>Reporte SIPSE LOCAL</t>
  </si>
  <si>
    <t>Reporte de SIPSE Local</t>
  </si>
  <si>
    <t xml:space="preserve">A través del análisis de la información disponible con contratos electrónicos disponibles en SECOPII versus las solicitudes SIPSE que ha culminado su flujo total, se evidencia que 17 contratos están en estado 2.2., de los contratos publicados en SECOP II para en el primer trimestre de 2021. Ver informe
</t>
  </si>
  <si>
    <t xml:space="preserve">Reporte seguimiento mensual consolidado
Reporte SIPSE LOCAL
</t>
  </si>
  <si>
    <t xml:space="preserve">A través del análisis de la información disponible con contratos electrónicos disponibles en SECOPII versus las solicitudes SIPSE que ha culminado su flujo total, se evidencia que 17 contratos están en estado 2.2. En ejecución de 85 contratos publicados en SECOPII para en el primer trimestre de 2021. Ver informe
</t>
  </si>
  <si>
    <r>
      <t xml:space="preserve">10. Registrar y actualizar al </t>
    </r>
    <r>
      <rPr>
        <b/>
        <sz val="11"/>
        <color indexed="8"/>
        <rFont val="Calibri Light"/>
        <family val="2"/>
      </rPr>
      <t>95%</t>
    </r>
    <r>
      <rPr>
        <sz val="11"/>
        <color indexed="8"/>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</si>
  <si>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</si>
  <si>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</si>
  <si>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Información registrada en forma adecuada en los módulos y funcionalidades en producción de SIPSE</t>
  </si>
  <si>
    <t>SIPSE Local</t>
  </si>
  <si>
    <t xml:space="preserve">Durante el primer trimestre se presenta el siguiente panorama:
100% utilización módulo proyectos
0% utilización módulo Banco de iniciativas
20% utilización módulos Contratos y Financiero, en relación con el indicador anterior. Ver informe
</t>
  </si>
  <si>
    <t>Inspección, vigilancia y control</t>
  </si>
  <si>
    <r>
      <t xml:space="preserve">11. Impulsar procesalmente (avocar, rechazar, enviar al competente y todo lo que derive del desarrollo de la actuación), </t>
    </r>
    <r>
      <rPr>
        <b/>
        <sz val="11"/>
        <color indexed="8"/>
        <rFont val="Calibri Light"/>
        <family val="2"/>
      </rPr>
      <t>7.680</t>
    </r>
    <r>
      <rPr>
        <sz val="11"/>
        <color indexed="8"/>
        <rFont val="Calibri Light"/>
        <family val="2"/>
      </rPr>
      <t xml:space="preserve"> expedientes a cargo de las inspecciones de policía.</t>
    </r>
  </si>
  <si>
    <t xml:space="preserve">Expedientes a cargo de las inspecciones de policía impulsados </t>
  </si>
  <si>
    <t xml:space="preserve">Número de expedientes a cargo de las inspecciones de policía impulsados </t>
  </si>
  <si>
    <t>Suma</t>
  </si>
  <si>
    <t xml:space="preserve">Expedientes de actuaciones de policía </t>
  </si>
  <si>
    <t>Impulsos procesales</t>
  </si>
  <si>
    <t>Aplicativo ARCO</t>
  </si>
  <si>
    <t>Conforme a lo anterior se entiende que con respecto a la META 11, lo programado para las 4 inspecciones son 1920 expedientes impulsándolos procesalmente. De acuerdo con el reporte de la DGP. Se impulsaron procesalmente 1.529 expedientes.</t>
  </si>
  <si>
    <t>Fallos de fondo – Aplicativo ARCO
MATRIZ DE CONSOLIDACIÓN</t>
  </si>
  <si>
    <r>
      <t xml:space="preserve">12. Proferir </t>
    </r>
    <r>
      <rPr>
        <b/>
        <sz val="11"/>
        <color indexed="8"/>
        <rFont val="Calibri Light"/>
        <family val="2"/>
      </rPr>
      <t>3.840</t>
    </r>
    <r>
      <rPr>
        <sz val="11"/>
        <color indexed="8"/>
        <rFont val="Calibri Light"/>
        <family val="2"/>
      </rPr>
      <t xml:space="preserve"> de fallos en primera instancia sobre los expedientes a cargo de las inspecciones de policía</t>
    </r>
  </si>
  <si>
    <t>Fallos de fondo en primera instancia proferidos</t>
  </si>
  <si>
    <t>Número de Fallos de fondo en primera instancia proferidos</t>
  </si>
  <si>
    <t>Fallos de fondo</t>
  </si>
  <si>
    <t>Lo programado para las inspecciones entre fallos y archivos en primera instancia son 960, para lo cual se consolidó un total de 1.319 fallos y archivos entre las 4 inspecciones de chapinero, de acuerdo con el reporte de la DGP.</t>
  </si>
  <si>
    <t>Actuaciones administrativas terminadas
Aplicativo SI ACTUA
MATRIZ DE CONSOLIDACIÓN</t>
  </si>
  <si>
    <r>
      <t xml:space="preserve">13. Terminar (archivar), </t>
    </r>
    <r>
      <rPr>
        <b/>
        <sz val="11"/>
        <color indexed="8"/>
        <rFont val="Calibri Light"/>
        <family val="2"/>
      </rPr>
      <t xml:space="preserve">234 </t>
    </r>
    <r>
      <rPr>
        <sz val="11"/>
        <color indexed="8"/>
        <rFont val="Calibri Light"/>
        <family val="2"/>
      </rPr>
      <t>actuaciones administrativas activas</t>
    </r>
  </si>
  <si>
    <t>Actuaciones Administrativas terminadas (archivadas)</t>
  </si>
  <si>
    <t>Número de Actuaciones Administrativas terminadas (archivadas)</t>
  </si>
  <si>
    <t>Actuaciones administrativas terminadas</t>
  </si>
  <si>
    <t>Actuaciones administrativas terminadas por vía gubernativa</t>
  </si>
  <si>
    <t>Aplicativo Si Actúa I</t>
  </si>
  <si>
    <t>Actualmente se adelanta por parte del equipo la caracterización de actualización de los expedientes con la verificación física de los mismos</t>
  </si>
  <si>
    <t xml:space="preserve">Actuaciones administrativas terminadas por vía gubernativa
Aplicativo Si Actúa I
</t>
  </si>
  <si>
    <r>
      <t xml:space="preserve">14. Terminar </t>
    </r>
    <r>
      <rPr>
        <b/>
        <sz val="11"/>
        <color indexed="8"/>
        <rFont val="Calibri Light"/>
        <family val="2"/>
      </rPr>
      <t>186</t>
    </r>
    <r>
      <rPr>
        <sz val="11"/>
        <color indexed="8"/>
        <rFont val="Calibri Light"/>
        <family val="2"/>
      </rPr>
      <t xml:space="preserve"> actuaciones administrativas en primera instancia</t>
    </r>
  </si>
  <si>
    <t>Actuaciones Administrativas terminadas hasta la primera instancia</t>
  </si>
  <si>
    <t>Número de Actuaciones Administrativas terminadas hasta la primera instancia</t>
  </si>
  <si>
    <t>Se finalizó el trámite de cobro persuasivo y se remitieron las actuaciones a la Secretaría de Hacienda Distrital para proseguir con el trámite de cobro coactivo.</t>
  </si>
  <si>
    <t xml:space="preserve">Registros operativos Alcaldía Local
</t>
  </si>
  <si>
    <r>
      <t xml:space="preserve">15. Realizar </t>
    </r>
    <r>
      <rPr>
        <b/>
        <sz val="11"/>
        <color indexed="8"/>
        <rFont val="Calibri Light"/>
        <family val="2"/>
      </rPr>
      <t>112</t>
    </r>
    <r>
      <rPr>
        <sz val="11"/>
        <color indexed="8"/>
        <rFont val="Calibri Light"/>
        <family val="2"/>
      </rPr>
      <t xml:space="preserve"> operativos de inspección, vigilancia y control en materia de integridad del espacio público</t>
    </r>
  </si>
  <si>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</si>
  <si>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</si>
  <si>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</si>
  <si>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</si>
  <si>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operativos Alcaldía Local</t>
  </si>
  <si>
    <t>Durante I trimestre se realizaron 102 acciones de control u operativos en Espacio Público. Anexamos matriz en Excel relacionando cada uno, junto con las respectivas actas.</t>
  </si>
  <si>
    <r>
      <t xml:space="preserve">16. Realizar </t>
    </r>
    <r>
      <rPr>
        <b/>
        <sz val="11"/>
        <color indexed="8"/>
        <rFont val="Calibri Light"/>
        <family val="2"/>
      </rPr>
      <t>130</t>
    </r>
    <r>
      <rPr>
        <sz val="11"/>
        <color indexed="8"/>
        <rFont val="Calibri Light"/>
        <family val="2"/>
      </rPr>
      <t xml:space="preserve"> operativos de inspección, vigilancia y control en materia de actividad económica </t>
    </r>
  </si>
  <si>
    <t>Acciones de control u operativos en materia actividad económica realizadas</t>
  </si>
  <si>
    <t>Número de Acciones de control u operativos en materia actividad económica realizadas</t>
  </si>
  <si>
    <t>Durante el primer trimestre se realizaron 71 acciones de control u operativos de Actividad Económica, anexamos matriz Excel relacionando cada uno junto con las respectivas actas.</t>
  </si>
  <si>
    <r>
      <t xml:space="preserve">17. Realizar </t>
    </r>
    <r>
      <rPr>
        <b/>
        <sz val="11"/>
        <color indexed="8"/>
        <rFont val="Calibri Light"/>
        <family val="2"/>
      </rPr>
      <t>36</t>
    </r>
    <r>
      <rPr>
        <sz val="11"/>
        <color indexed="8"/>
        <rFont val="Calibri Light"/>
        <family val="2"/>
      </rPr>
      <t xml:space="preserve"> operativos de inspección, vigilancia y control en materia de obras y urbanismo </t>
    </r>
  </si>
  <si>
    <t>Acciones de control u operativos en materia de obras y urbanismo realizadas</t>
  </si>
  <si>
    <t>Número de Acciones de control u operativos en materia de obras y urbanismo realizadas</t>
  </si>
  <si>
    <t>Durante I trimestre se realizaron 60 acciones de control. Se anexa como soporte archivo Excel y relacionando cada uno y Actas.</t>
  </si>
  <si>
    <r>
      <t xml:space="preserve">18. Realizar </t>
    </r>
    <r>
      <rPr>
        <b/>
        <sz val="11"/>
        <color indexed="8"/>
        <rFont val="Calibri Light"/>
        <family val="2"/>
      </rPr>
      <t>44</t>
    </r>
    <r>
      <rPr>
        <sz val="11"/>
        <color indexed="8"/>
        <rFont val="Calibri Light"/>
        <family val="2"/>
      </rPr>
      <t xml:space="preserve"> operativos de inspección, vigilancia y control para dar cumplimiento a los fallos de cerros orientales.</t>
    </r>
  </si>
  <si>
    <t>Acciones de control u operativos para el cumplimiento de los fallos de cerros orientales realizadas</t>
  </si>
  <si>
    <t>Número de Acciones de control u operativos para el cumplimiento de los fallos de cerros orientales realizadas</t>
  </si>
  <si>
    <t xml:space="preserve">Durante I trimestre se realizaron 15 acciones de control u operativos en Cerros Orientales para lo cual anexamos Excel relacionando cada uno y las respectivas actas. </t>
  </si>
  <si>
    <t xml:space="preserve">Registros operativos Alcaldía Local (actas y excel)
</t>
  </si>
  <si>
    <t>Total metas procesos Alcaldía local (80%)</t>
  </si>
  <si>
    <t>Fortalecer la gestión institucional aumentando las capacidades de la entidad para la planeación, seguimiento y ejecución de sus metas y recursos, y la gestión del talento humano.</t>
  </si>
  <si>
    <t>Planeación Instituciona</t>
  </si>
  <si>
    <t>MT 1. 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</si>
  <si>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</si>
  <si>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</si>
  <si>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cumplimiento / No de criterios ambientales establecidos en la herramienta de medición)*100%</t>
  </si>
  <si>
    <t>CONSTANTE</t>
  </si>
  <si>
    <t>Porcentaje de buenas prácticas ambientales implementadas</t>
  </si>
  <si>
    <t>Resultados de medición de los criterios ambientales</t>
  </si>
  <si>
    <t>Herramienta Oficina Asesora de Planeación</t>
  </si>
  <si>
    <t>Responsable del Reporte: Planeación Institucional- Grupo ambiente</t>
  </si>
  <si>
    <t>Listas de chequeo al cumplimiento de criterios ambientales remitidos por la OAP</t>
  </si>
  <si>
    <t>MT 2. Mantener el 100% de las acciones de mejora asignadas al proceso/Alcaldía con relación a planes de mejoramiento interno documentadas y vigentes</t>
  </si>
  <si>
    <t>Acciones correctivas documentadas y vigentes</t>
  </si>
  <si>
    <t>1 - (No. De acciones vencidas del plan de mejoramiento responsabilidad del proceso  / No  de acciones a gestionar bajo responsabilidad del proceso)*100</t>
  </si>
  <si>
    <t>Planes de mejora</t>
  </si>
  <si>
    <t>Acciones de mejorar sin vencimiento</t>
  </si>
  <si>
    <t>MIMEC - SIG</t>
  </si>
  <si>
    <t>Responsable del Reporte: Planeación Institucional- Grupo Planeación Institucional</t>
  </si>
  <si>
    <t>Reportes MIMEC - SIG remitidos por la OAP</t>
  </si>
  <si>
    <t>La localidad tiene 38 acciones de las cuales 19 presentan vencimiento.</t>
  </si>
  <si>
    <t>Reporte MIMEC</t>
  </si>
  <si>
    <t xml:space="preserve">Comunicación Estratégica </t>
  </si>
  <si>
    <t>MT 3. Mantener el 100% de la información de las páginas Web actualizada de acuerdo a lo establecido en la ley 1712 de 2014</t>
  </si>
  <si>
    <t>Porcentaje de cumplimiento publicación de información</t>
  </si>
  <si>
    <t>(No de requisitos de la ley 1712 de 2014 de publicación de la información cumplidos en la página web/No total de requisitos de la ley 1712 de 2014 de publicación de la información)*100</t>
  </si>
  <si>
    <t>Requisitos cumplidos</t>
  </si>
  <si>
    <t>Página web de la alcaldía local con la información actualizada al 100%</t>
  </si>
  <si>
    <t>Página Web Alcaldía Local</t>
  </si>
  <si>
    <t>Responsable del Reporte: Oficina Asesora de Comunicaciones</t>
  </si>
  <si>
    <t>Revisión página Web de la alcaldía</t>
  </si>
  <si>
    <t>MT 4. Participar del 100% de las capacitaciones que se realicen en gestión de riesgos, planes de mejora, y sistema de gestión institucional</t>
  </si>
  <si>
    <t>Participación en capacitaciones</t>
  </si>
  <si>
    <t>(No de capacitaciones en las que asistió/ No de capacitaciones convocadas)*100</t>
  </si>
  <si>
    <t>Capacitaciones realizadas</t>
  </si>
  <si>
    <t>Registros de capacitación</t>
  </si>
  <si>
    <t>Listado de asistencia
Video de la reunión
Presentación</t>
  </si>
  <si>
    <t>Brindar atención oportuna y de calidad a los diferentes sectores poblacionales, generando relaciones de confianza y respeto por la diferencia.</t>
  </si>
  <si>
    <t>Servicio a la Ciudadanía</t>
  </si>
  <si>
    <t>MT 5. Dar respuesta al 100% de los requerimientos ciudadanos asignados a la alcaldía local con corte a 31 de diciembre de 2020, según la información de seguimiento presentada por el proceso de servicio a la ciudadanía</t>
  </si>
  <si>
    <t>Porcentaje de requerimientos ciudadanos de la vigencia 2020 con respuesta definitiva.</t>
  </si>
  <si>
    <t>(No de respuestas efectuadas / No requerimientos instaurados antes del 31 de diciembre 2019)*100</t>
  </si>
  <si>
    <t>CRECIENTE</t>
  </si>
  <si>
    <t>Requerimientos ciudadanos con respuesta definitiva</t>
  </si>
  <si>
    <t>Respuestas a la ciudadania</t>
  </si>
  <si>
    <t xml:space="preserve">Reporte Aplicativo CRONOS </t>
  </si>
  <si>
    <t>Responsable del Reporte: Subsecretaria de Gestión Institicional - Grupo Oficina de atención a la Ciudadanía</t>
  </si>
  <si>
    <t>La localidad ha atendido 7.279 requerimientos ciudadanos de los 7.474 recibidos de 2016 a 2020, que equivalen al 97,39%</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</si>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</sst>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4">
    <font>
      <sz val="11"/>
      <color theme="1"/>
      <name val="Calibri"/>
      <family val="2"/>
      <scheme val="minor"/>
    </font>
    <font>
      <sz val="11"/>
      <color indexed="8"/>
      <name val="Calibri Light"/>
      <family val="2"/>
    </font>
    <font>
      <b/>
      <sz val="11"/>
      <color indexed="8"/>
      <name val="Calibri Light"/>
      <family val="2"/>
    </font>
    <font>
      <b/>
      <u/>
      <sz val="11"/>
      <color indexed="8"/>
      <name val="Calibri Light"/>
      <family val="2"/>
    </font>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2"/>
      <color theme="1"/>
      <name val="Calibri Light"/>
      <family val="2"/>
      <scheme val="major"/>
    </font>
    <font>
      <b/>
      <sz val="12"/>
      <color theme="1"/>
      <name val="Calibri Light"/>
      <family val="2"/>
      <scheme val="major"/>
    </font>
    <font>
      <sz val="11"/>
      <color rgb="FF0070C0"/>
      <name val="Calibri Light"/>
      <family val="2"/>
      <scheme val="major"/>
    </font>
    <font>
      <b/>
      <sz val="12"/>
      <color rgb="FF0070C0"/>
      <name val="Calibri Light"/>
      <family val="2"/>
      <scheme val="major"/>
    </font>
    <font>
      <sz val="14"/>
      <color theme="1"/>
      <name val="Calibri Light"/>
      <family val="2"/>
      <scheme val="major"/>
    </font>
    <font>
      <b/>
      <sz val="14"/>
      <color theme="1"/>
      <name val="Calibri Light"/>
      <family val="2"/>
      <scheme val="major"/>
    </font>
  </fonts>
  <fills count="11">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4" tint="0.79998168889431442"/>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41" fontId="4" fillId="0" borderId="0" applyFont="0" applyFill="0" applyBorder="0" applyAlignment="0" applyProtection="0"/>
    <xf numFmtId="9" fontId="4" fillId="0" borderId="0" applyFont="0" applyFill="0" applyBorder="0" applyAlignment="0" applyProtection="0"/>
  </cellStyleXfs>
  <cellXfs count="101">
    <xf numFmtId="0" fontId="0" fillId="0" borderId="0" xfId="0"/>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6" fillId="2" borderId="1" xfId="0" applyFont="1" applyFill="1" applyBorder="1" applyAlignment="1" applyProtection="1">
      <alignment wrapText="1"/>
      <protection hidden="1"/>
    </xf>
    <xf numFmtId="0" fontId="5" fillId="0" borderId="1" xfId="0" applyFont="1" applyBorder="1" applyAlignment="1" applyProtection="1">
      <alignment wrapText="1"/>
      <protection hidden="1"/>
    </xf>
    <xf numFmtId="10" fontId="5" fillId="0" borderId="1" xfId="2" applyNumberFormat="1" applyFont="1" applyBorder="1" applyAlignment="1" applyProtection="1">
      <alignment horizontal="right" vertical="top" wrapText="1"/>
      <protection hidden="1"/>
    </xf>
    <xf numFmtId="10" fontId="5" fillId="0" borderId="1" xfId="0" applyNumberFormat="1" applyFont="1" applyBorder="1" applyAlignment="1" applyProtection="1">
      <alignment horizontal="left" vertical="top" wrapText="1"/>
      <protection hidden="1"/>
    </xf>
    <xf numFmtId="9" fontId="5" fillId="0" borderId="1" xfId="0" applyNumberFormat="1" applyFont="1" applyBorder="1" applyAlignment="1" applyProtection="1">
      <alignment horizontal="left" vertical="top" wrapText="1"/>
      <protection hidden="1"/>
    </xf>
    <xf numFmtId="9" fontId="5" fillId="0" borderId="1" xfId="2" applyFont="1" applyBorder="1" applyAlignment="1" applyProtection="1">
      <alignment horizontal="left" vertical="top" wrapText="1"/>
      <protection hidden="1"/>
    </xf>
    <xf numFmtId="0" fontId="7" fillId="0" borderId="1" xfId="0" applyFont="1" applyBorder="1" applyAlignment="1" applyProtection="1">
      <alignment horizontal="left" vertical="top" wrapText="1"/>
      <protection hidden="1"/>
    </xf>
    <xf numFmtId="41" fontId="5" fillId="0" borderId="1" xfId="1" applyFont="1" applyBorder="1" applyAlignment="1" applyProtection="1">
      <alignment horizontal="left" vertical="top" wrapText="1"/>
      <protection hidden="1"/>
    </xf>
    <xf numFmtId="41" fontId="5" fillId="0" borderId="1" xfId="0" applyNumberFormat="1" applyFont="1" applyBorder="1" applyAlignment="1" applyProtection="1">
      <alignment horizontal="left" vertical="top" wrapText="1"/>
      <protection hidden="1"/>
    </xf>
    <xf numFmtId="0" fontId="5" fillId="0" borderId="1" xfId="0" applyFont="1" applyBorder="1" applyAlignment="1" applyProtection="1">
      <alignment horizontal="right" vertical="top" wrapText="1"/>
      <protection hidden="1"/>
    </xf>
    <xf numFmtId="0" fontId="8" fillId="2" borderId="1" xfId="0" applyFont="1" applyFill="1" applyBorder="1" applyAlignment="1" applyProtection="1">
      <alignment wrapText="1"/>
      <protection hidden="1"/>
    </xf>
    <xf numFmtId="0" fontId="9" fillId="2" borderId="1" xfId="0" applyFont="1" applyFill="1" applyBorder="1" applyAlignment="1" applyProtection="1">
      <protection hidden="1"/>
    </xf>
    <xf numFmtId="9" fontId="9" fillId="2" borderId="1" xfId="2" applyFont="1" applyFill="1" applyBorder="1" applyAlignment="1" applyProtection="1">
      <alignment wrapText="1"/>
      <protection hidden="1"/>
    </xf>
    <xf numFmtId="0" fontId="10" fillId="0" borderId="1" xfId="0" applyFont="1" applyBorder="1" applyAlignment="1" applyProtection="1">
      <alignment horizontal="left" vertical="top" wrapText="1"/>
      <protection hidden="1"/>
    </xf>
    <xf numFmtId="9" fontId="10" fillId="0" borderId="1" xfId="0" applyNumberFormat="1" applyFont="1" applyBorder="1" applyAlignment="1" applyProtection="1">
      <alignment horizontal="left" vertical="top" wrapText="1"/>
      <protection hidden="1"/>
    </xf>
    <xf numFmtId="0" fontId="10" fillId="3" borderId="1" xfId="0" applyFont="1" applyFill="1" applyBorder="1" applyAlignment="1" applyProtection="1">
      <alignment horizontal="left" vertical="top" wrapText="1"/>
      <protection hidden="1"/>
    </xf>
    <xf numFmtId="9" fontId="10" fillId="3" borderId="1" xfId="0" applyNumberFormat="1" applyFont="1" applyFill="1" applyBorder="1" applyAlignment="1" applyProtection="1">
      <alignment horizontal="right" vertical="top" wrapText="1"/>
      <protection hidden="1"/>
    </xf>
    <xf numFmtId="9" fontId="10" fillId="3" borderId="1" xfId="2" applyNumberFormat="1" applyFont="1" applyFill="1" applyBorder="1" applyAlignment="1" applyProtection="1">
      <alignment horizontal="right" vertical="top" wrapText="1"/>
      <protection hidden="1"/>
    </xf>
    <xf numFmtId="9" fontId="10" fillId="3" borderId="1" xfId="2" applyFont="1" applyFill="1" applyBorder="1" applyAlignment="1" applyProtection="1">
      <alignment horizontal="right" vertical="top" wrapText="1"/>
      <protection hidden="1"/>
    </xf>
    <xf numFmtId="0" fontId="11" fillId="2" borderId="1" xfId="0" applyFont="1" applyFill="1" applyBorder="1" applyAlignment="1" applyProtection="1">
      <alignment wrapText="1"/>
      <protection hidden="1"/>
    </xf>
    <xf numFmtId="9" fontId="11" fillId="2" borderId="1" xfId="2" applyFont="1" applyFill="1" applyBorder="1" applyAlignment="1" applyProtection="1">
      <alignment wrapText="1"/>
      <protection hidden="1"/>
    </xf>
    <xf numFmtId="9" fontId="11" fillId="2" borderId="1" xfId="0" applyNumberFormat="1" applyFont="1" applyFill="1" applyBorder="1" applyAlignment="1" applyProtection="1">
      <alignment wrapText="1"/>
      <protection hidden="1"/>
    </xf>
    <xf numFmtId="0" fontId="12" fillId="4" borderId="1" xfId="0" applyFont="1" applyFill="1" applyBorder="1" applyAlignment="1" applyProtection="1">
      <alignment wrapText="1"/>
      <protection hidden="1"/>
    </xf>
    <xf numFmtId="0" fontId="13" fillId="4" borderId="1" xfId="0" applyFont="1" applyFill="1" applyBorder="1" applyAlignment="1" applyProtection="1">
      <alignment wrapText="1"/>
      <protection hidden="1"/>
    </xf>
    <xf numFmtId="9" fontId="13" fillId="4" borderId="1" xfId="2" applyFont="1" applyFill="1" applyBorder="1" applyAlignment="1" applyProtection="1">
      <alignment wrapText="1"/>
      <protection hidden="1"/>
    </xf>
    <xf numFmtId="9" fontId="12" fillId="4" borderId="1" xfId="2" applyFont="1" applyFill="1" applyBorder="1" applyAlignment="1" applyProtection="1">
      <alignment wrapText="1"/>
      <protection hidden="1"/>
    </xf>
    <xf numFmtId="9" fontId="5" fillId="0" borderId="1" xfId="0" applyNumberFormat="1" applyFont="1" applyBorder="1" applyAlignment="1" applyProtection="1">
      <alignment horizontal="right" vertical="top" wrapText="1"/>
      <protection hidden="1"/>
    </xf>
    <xf numFmtId="9" fontId="9" fillId="2" borderId="1" xfId="2" applyFont="1" applyFill="1" applyBorder="1" applyAlignment="1" applyProtection="1">
      <alignment horizontal="right" wrapText="1"/>
      <protection hidden="1"/>
    </xf>
    <xf numFmtId="0" fontId="8" fillId="0" borderId="0" xfId="0" applyFont="1" applyAlignment="1" applyProtection="1">
      <alignment wrapText="1"/>
      <protection hidden="1"/>
    </xf>
    <xf numFmtId="0" fontId="12" fillId="0" borderId="0" xfId="0" applyFont="1" applyAlignment="1" applyProtection="1">
      <alignment wrapText="1"/>
      <protection hidden="1"/>
    </xf>
    <xf numFmtId="0" fontId="6" fillId="5" borderId="1" xfId="0" applyFont="1" applyFill="1" applyBorder="1" applyAlignment="1" applyProtection="1">
      <alignment horizontal="center" vertical="center" wrapText="1"/>
      <protection hidden="1"/>
    </xf>
    <xf numFmtId="0" fontId="5" fillId="0" borderId="0" xfId="0" applyFont="1" applyAlignment="1" applyProtection="1">
      <alignment horizontal="left" vertical="top" wrapText="1"/>
      <protection hidden="1"/>
    </xf>
    <xf numFmtId="41" fontId="5" fillId="0" borderId="1" xfId="1" applyFont="1" applyBorder="1" applyAlignment="1" applyProtection="1">
      <alignment vertical="top" wrapText="1"/>
      <protection hidden="1"/>
    </xf>
    <xf numFmtId="0" fontId="5" fillId="0" borderId="0" xfId="0" applyFont="1" applyAlignment="1" applyProtection="1">
      <alignment horizontal="center" vertical="top" wrapText="1"/>
      <protection hidden="1"/>
    </xf>
    <xf numFmtId="9" fontId="5" fillId="0" borderId="1" xfId="0" applyNumberFormat="1" applyFont="1" applyBorder="1" applyAlignment="1" applyProtection="1">
      <alignment horizontal="center" vertical="top" wrapText="1"/>
      <protection hidden="1"/>
    </xf>
    <xf numFmtId="0" fontId="5" fillId="0" borderId="1" xfId="0" applyFont="1" applyBorder="1" applyAlignment="1" applyProtection="1">
      <alignment horizontal="center" vertical="top" wrapText="1"/>
      <protection locked="0"/>
    </xf>
    <xf numFmtId="9" fontId="5" fillId="0" borderId="1" xfId="0" applyNumberFormat="1" applyFont="1" applyBorder="1" applyAlignment="1" applyProtection="1">
      <alignment horizontal="center" vertical="top" wrapText="1"/>
      <protection locked="0"/>
    </xf>
    <xf numFmtId="10" fontId="5" fillId="0" borderId="1" xfId="0" applyNumberFormat="1" applyFont="1" applyBorder="1" applyAlignment="1" applyProtection="1">
      <alignment horizontal="center" vertical="top" wrapText="1"/>
      <protection locked="0"/>
    </xf>
    <xf numFmtId="41" fontId="5" fillId="0" borderId="1" xfId="1" applyFont="1" applyBorder="1" applyAlignment="1" applyProtection="1">
      <alignment horizontal="center" vertical="top" wrapText="1"/>
      <protection hidden="1"/>
    </xf>
    <xf numFmtId="41" fontId="5" fillId="0" borderId="1" xfId="1" applyFont="1" applyBorder="1" applyAlignment="1" applyProtection="1">
      <alignment horizontal="center" vertical="top" wrapText="1"/>
      <protection locked="0" hidden="1"/>
    </xf>
    <xf numFmtId="9" fontId="9" fillId="2" borderId="1" xfId="2" applyFont="1" applyFill="1" applyBorder="1" applyAlignment="1" applyProtection="1">
      <alignment horizontal="center" vertical="top" wrapText="1"/>
      <protection hidden="1"/>
    </xf>
    <xf numFmtId="9" fontId="10" fillId="0" borderId="1" xfId="2" applyFont="1" applyBorder="1" applyAlignment="1" applyProtection="1">
      <alignment horizontal="center" vertical="top" wrapText="1"/>
      <protection hidden="1"/>
    </xf>
    <xf numFmtId="9" fontId="11" fillId="2" borderId="1" xfId="0" applyNumberFormat="1" applyFont="1" applyFill="1" applyBorder="1" applyAlignment="1" applyProtection="1">
      <alignment horizontal="center" vertical="top" wrapText="1"/>
      <protection hidden="1"/>
    </xf>
    <xf numFmtId="9" fontId="12" fillId="4" borderId="1" xfId="2" applyFont="1" applyFill="1" applyBorder="1" applyAlignment="1" applyProtection="1">
      <alignment horizontal="center" vertical="top" wrapText="1"/>
      <protection hidden="1"/>
    </xf>
    <xf numFmtId="0" fontId="5" fillId="0" borderId="0" xfId="0" applyFont="1" applyAlignment="1" applyProtection="1">
      <alignment horizontal="justify" vertical="top" wrapText="1"/>
      <protection hidden="1"/>
    </xf>
    <xf numFmtId="9" fontId="5" fillId="0" borderId="1" xfId="0" applyNumberFormat="1" applyFont="1" applyBorder="1" applyAlignment="1" applyProtection="1">
      <alignment horizontal="justify" vertical="top" wrapText="1"/>
      <protection hidden="1"/>
    </xf>
    <xf numFmtId="0" fontId="5" fillId="0" borderId="1" xfId="0" applyFont="1" applyBorder="1" applyAlignment="1" applyProtection="1">
      <alignment horizontal="justify" vertical="top" wrapText="1"/>
      <protection locked="0"/>
    </xf>
    <xf numFmtId="0" fontId="8" fillId="2" borderId="1" xfId="0" applyFont="1" applyFill="1" applyBorder="1" applyAlignment="1" applyProtection="1">
      <alignment horizontal="justify" vertical="top" wrapText="1"/>
      <protection hidden="1"/>
    </xf>
    <xf numFmtId="0" fontId="12" fillId="4" borderId="1" xfId="0" applyFont="1" applyFill="1" applyBorder="1" applyAlignment="1" applyProtection="1">
      <alignment horizontal="justify" vertical="top" wrapText="1"/>
      <protection hidden="1"/>
    </xf>
    <xf numFmtId="0" fontId="5" fillId="0" borderId="0" xfId="0" applyFont="1" applyAlignment="1" applyProtection="1">
      <alignment horizontal="center" wrapText="1"/>
      <protection hidden="1"/>
    </xf>
    <xf numFmtId="0" fontId="5" fillId="0" borderId="0" xfId="0" applyFont="1" applyAlignment="1" applyProtection="1">
      <alignment horizontal="center" vertical="center" wrapText="1"/>
      <protection hidden="1"/>
    </xf>
    <xf numFmtId="0" fontId="5" fillId="0" borderId="1" xfId="0" applyFont="1" applyBorder="1" applyAlignment="1" applyProtection="1">
      <alignment horizontal="center" vertical="top" wrapText="1"/>
      <protection hidden="1"/>
    </xf>
    <xf numFmtId="9" fontId="9" fillId="2" borderId="1" xfId="2" applyFont="1" applyFill="1" applyBorder="1" applyAlignment="1" applyProtection="1">
      <alignment horizontal="center" wrapText="1"/>
      <protection hidden="1"/>
    </xf>
    <xf numFmtId="9" fontId="10" fillId="0" borderId="1" xfId="0" applyNumberFormat="1" applyFont="1" applyBorder="1" applyAlignment="1" applyProtection="1">
      <alignment horizontal="center" vertical="top" wrapText="1"/>
      <protection hidden="1"/>
    </xf>
    <xf numFmtId="9" fontId="11" fillId="2" borderId="1" xfId="0" applyNumberFormat="1" applyFont="1" applyFill="1" applyBorder="1" applyAlignment="1" applyProtection="1">
      <alignment horizontal="center" wrapText="1"/>
      <protection hidden="1"/>
    </xf>
    <xf numFmtId="9" fontId="12" fillId="4" borderId="1" xfId="2" applyFont="1" applyFill="1" applyBorder="1" applyAlignment="1" applyProtection="1">
      <alignment horizontal="center" wrapText="1"/>
      <protection hidden="1"/>
    </xf>
    <xf numFmtId="10" fontId="5" fillId="0" borderId="1" xfId="0" applyNumberFormat="1" applyFont="1" applyBorder="1" applyAlignment="1" applyProtection="1">
      <alignment horizontal="center" vertical="top" wrapText="1"/>
      <protection hidden="1"/>
    </xf>
    <xf numFmtId="9" fontId="5" fillId="0" borderId="1" xfId="2" applyNumberFormat="1" applyFont="1" applyBorder="1" applyAlignment="1" applyProtection="1">
      <alignment horizontal="center" vertical="top" wrapText="1"/>
      <protection locked="0"/>
    </xf>
    <xf numFmtId="164" fontId="10" fillId="0" borderId="1" xfId="2" applyNumberFormat="1" applyFont="1" applyBorder="1" applyAlignment="1" applyProtection="1">
      <alignment horizontal="center" vertical="top" wrapText="1"/>
      <protection hidden="1"/>
    </xf>
    <xf numFmtId="10" fontId="10" fillId="0" borderId="1" xfId="0" applyNumberFormat="1" applyFont="1" applyBorder="1" applyAlignment="1" applyProtection="1">
      <alignment horizontal="center" vertical="top" wrapText="1"/>
      <protection hidden="1"/>
    </xf>
    <xf numFmtId="9" fontId="9" fillId="2" borderId="1" xfId="0" applyNumberFormat="1" applyFont="1" applyFill="1" applyBorder="1" applyAlignment="1" applyProtection="1">
      <alignment horizontal="center" vertical="top" wrapText="1"/>
      <protection hidden="1"/>
    </xf>
    <xf numFmtId="9" fontId="13" fillId="4" borderId="1" xfId="0" applyNumberFormat="1" applyFont="1" applyFill="1" applyBorder="1" applyAlignment="1" applyProtection="1">
      <alignment horizontal="center" vertical="top" wrapText="1"/>
      <protection hidden="1"/>
    </xf>
    <xf numFmtId="0" fontId="5" fillId="0" borderId="1" xfId="0" applyFont="1" applyFill="1" applyBorder="1" applyAlignment="1" applyProtection="1">
      <alignment horizontal="center" vertical="top" wrapText="1"/>
      <protection hidden="1"/>
    </xf>
    <xf numFmtId="0" fontId="5" fillId="0" borderId="1" xfId="0" applyFont="1" applyFill="1" applyBorder="1" applyAlignment="1" applyProtection="1">
      <alignment horizontal="justify" vertical="top" wrapText="1"/>
      <protection locked="0"/>
    </xf>
    <xf numFmtId="0" fontId="10" fillId="0" borderId="1" xfId="0" applyFont="1" applyBorder="1" applyAlignment="1" applyProtection="1">
      <alignment horizontal="center" vertical="top" wrapText="1"/>
      <protection hidden="1"/>
    </xf>
    <xf numFmtId="0" fontId="10" fillId="0" borderId="1" xfId="0" applyFont="1" applyBorder="1" applyAlignment="1" applyProtection="1">
      <alignment horizontal="justify" vertical="top" wrapText="1"/>
      <protection locked="0"/>
    </xf>
    <xf numFmtId="0" fontId="6" fillId="6" borderId="1" xfId="0" applyFont="1" applyFill="1" applyBorder="1" applyAlignment="1" applyProtection="1">
      <alignment horizontal="center" vertical="center" wrapText="1"/>
      <protection hidden="1"/>
    </xf>
    <xf numFmtId="0" fontId="6" fillId="7" borderId="1" xfId="0" applyFont="1" applyFill="1" applyBorder="1" applyAlignment="1" applyProtection="1">
      <alignment horizontal="center" vertical="center" wrapText="1"/>
      <protection hidden="1"/>
    </xf>
    <xf numFmtId="0" fontId="6" fillId="8" borderId="1" xfId="0" applyFont="1" applyFill="1" applyBorder="1" applyAlignment="1" applyProtection="1">
      <alignment horizontal="center" vertical="center" wrapText="1"/>
      <protection hidden="1"/>
    </xf>
    <xf numFmtId="0" fontId="6" fillId="9" borderId="1"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vertical="center" wrapText="1"/>
      <protection hidden="1"/>
    </xf>
    <xf numFmtId="0" fontId="6" fillId="4"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left" vertical="top" wrapText="1"/>
      <protection hidden="1"/>
    </xf>
    <xf numFmtId="0" fontId="6" fillId="2" borderId="1" xfId="0" applyFont="1" applyFill="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left" vertical="top" wrapText="1"/>
      <protection hidden="1"/>
    </xf>
    <xf numFmtId="0" fontId="6" fillId="0" borderId="5"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6" fillId="5" borderId="2" xfId="0" applyFont="1" applyFill="1" applyBorder="1" applyAlignment="1" applyProtection="1">
      <alignment horizontal="center" vertical="center" wrapText="1"/>
      <protection hidden="1"/>
    </xf>
    <xf numFmtId="0" fontId="6" fillId="5" borderId="3" xfId="0" applyFont="1" applyFill="1" applyBorder="1" applyAlignment="1" applyProtection="1">
      <alignment horizontal="center" vertical="center" wrapText="1"/>
      <protection hidden="1"/>
    </xf>
    <xf numFmtId="0" fontId="6" fillId="5" borderId="4" xfId="0" applyFont="1" applyFill="1" applyBorder="1" applyAlignment="1" applyProtection="1">
      <alignment horizontal="center" vertical="center" wrapText="1"/>
      <protection hidden="1"/>
    </xf>
    <xf numFmtId="0" fontId="6" fillId="9" borderId="1"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wrapText="1"/>
      <protection hidden="1"/>
    </xf>
    <xf numFmtId="0" fontId="5" fillId="0" borderId="1" xfId="0" applyFont="1" applyBorder="1" applyAlignment="1" applyProtection="1">
      <alignment horizontal="center" wrapText="1"/>
      <protection hidden="1"/>
    </xf>
    <xf numFmtId="0" fontId="5" fillId="0" borderId="1" xfId="0" applyFont="1" applyFill="1" applyBorder="1" applyAlignment="1" applyProtection="1">
      <alignment horizontal="justify" vertical="center" wrapText="1"/>
      <protection hidden="1"/>
    </xf>
    <xf numFmtId="0" fontId="6" fillId="4" borderId="1" xfId="0" applyFont="1" applyFill="1" applyBorder="1" applyAlignment="1" applyProtection="1">
      <alignment horizontal="center" vertical="center" wrapText="1"/>
      <protection hidden="1"/>
    </xf>
    <xf numFmtId="0" fontId="6" fillId="6" borderId="1" xfId="0" applyFont="1" applyFill="1" applyBorder="1" applyAlignment="1" applyProtection="1">
      <alignment horizontal="center" vertical="center" wrapText="1"/>
      <protection hidden="1"/>
    </xf>
    <xf numFmtId="0" fontId="6" fillId="7" borderId="1" xfId="0" applyFont="1" applyFill="1" applyBorder="1" applyAlignment="1" applyProtection="1">
      <alignment horizontal="center" vertical="center" wrapText="1"/>
      <protection hidden="1"/>
    </xf>
    <xf numFmtId="0" fontId="6" fillId="8" borderId="1" xfId="0" applyFont="1" applyFill="1" applyBorder="1" applyAlignment="1" applyProtection="1">
      <alignment horizontal="center" vertical="center" wrapText="1"/>
      <protection hidden="1"/>
    </xf>
    <xf numFmtId="10" fontId="5" fillId="10" borderId="1" xfId="0" applyNumberFormat="1" applyFont="1" applyFill="1" applyBorder="1" applyAlignment="1" applyProtection="1">
      <alignment horizontal="center" vertical="top" wrapText="1"/>
      <protection locked="0"/>
    </xf>
    <xf numFmtId="9" fontId="5" fillId="10" borderId="1" xfId="0" applyNumberFormat="1" applyFont="1" applyFill="1" applyBorder="1" applyAlignment="1" applyProtection="1">
      <alignment horizontal="center" vertical="top" wrapText="1"/>
      <protection locked="0"/>
    </xf>
    <xf numFmtId="41" fontId="5" fillId="10" borderId="1" xfId="1" applyFont="1" applyFill="1" applyBorder="1" applyAlignment="1" applyProtection="1">
      <alignment vertical="top" wrapText="1"/>
      <protection locked="0" hidden="1"/>
    </xf>
    <xf numFmtId="41" fontId="5" fillId="10" borderId="1" xfId="1" applyFont="1" applyFill="1" applyBorder="1" applyAlignment="1" applyProtection="1">
      <alignment horizontal="center" vertical="top" wrapText="1"/>
      <protection locked="0" hidden="1"/>
    </xf>
    <xf numFmtId="0" fontId="5" fillId="10" borderId="1" xfId="0" applyFont="1" applyFill="1" applyBorder="1" applyAlignment="1" applyProtection="1">
      <alignment horizontal="center" vertical="top" wrapText="1"/>
      <protection locked="0" hidden="1"/>
    </xf>
    <xf numFmtId="9" fontId="10" fillId="10" borderId="1" xfId="0" applyNumberFormat="1" applyFont="1" applyFill="1" applyBorder="1" applyAlignment="1" applyProtection="1">
      <alignment horizontal="center" vertical="top" wrapText="1"/>
      <protection hidden="1"/>
    </xf>
    <xf numFmtId="10" fontId="10" fillId="10" borderId="1" xfId="0" applyNumberFormat="1" applyFont="1" applyFill="1" applyBorder="1" applyAlignment="1" applyProtection="1">
      <alignment horizontal="center" vertical="top" wrapText="1"/>
      <protection hidden="1"/>
    </xf>
  </cellXfs>
  <cellStyles count="3">
    <cellStyle name="Millares [0]" xfId="1" builtinId="6"/>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95250</xdr:colOff>
      <xdr:row>0</xdr:row>
      <xdr:rowOff>742950</xdr:rowOff>
    </xdr:to>
    <xdr:pic>
      <xdr:nvPicPr>
        <xdr:cNvPr id="1027" name="Imagen 1">
          <a:extLst>
            <a:ext uri="{FF2B5EF4-FFF2-40B4-BE49-F238E27FC236}">
              <a16:creationId xmlns:a16="http://schemas.microsoft.com/office/drawing/2014/main" id="{0C44ACC2-67EF-4B47-B820-5CD8F9473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22764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38"/>
  <sheetViews>
    <sheetView showGridLines="0" tabSelected="1" topLeftCell="L7" zoomScale="70" zoomScaleNormal="70" workbookViewId="0">
      <selection activeCell="W36" sqref="W36"/>
    </sheetView>
  </sheetViews>
  <sheetFormatPr defaultColWidth="10.85546875" defaultRowHeight="15" zeroHeight="1"/>
  <cols>
    <col min="1" max="1" width="7.140625" style="1" customWidth="1"/>
    <col min="2" max="2" width="25.5703125" style="1" customWidth="1"/>
    <col min="3" max="3" width="13.85546875" style="1" customWidth="1"/>
    <col min="4" max="4" width="44.28515625" style="1" bestFit="1" customWidth="1"/>
    <col min="5" max="5" width="15.5703125" style="1" customWidth="1"/>
    <col min="6" max="6" width="14.140625" style="1" customWidth="1"/>
    <col min="7" max="7" width="15.85546875" style="1" customWidth="1"/>
    <col min="8" max="8" width="28.7109375" style="1" customWidth="1"/>
    <col min="9" max="9" width="8.140625" style="1" customWidth="1"/>
    <col min="10" max="10" width="21.85546875" style="1" customWidth="1"/>
    <col min="11" max="11" width="15.85546875" style="1" customWidth="1"/>
    <col min="12" max="15" width="7.28515625" style="1" customWidth="1"/>
    <col min="16" max="16" width="17.42578125" style="1" customWidth="1"/>
    <col min="17" max="21" width="17.85546875" style="1" customWidth="1"/>
    <col min="22" max="22" width="18.7109375" style="36" customWidth="1"/>
    <col min="23" max="24" width="16.5703125" style="36" customWidth="1"/>
    <col min="25" max="25" width="55.28515625" style="47" customWidth="1"/>
    <col min="26" max="26" width="23.7109375" style="47" customWidth="1"/>
    <col min="27" max="41" width="16.5703125" style="1" hidden="1" customWidth="1"/>
    <col min="42" max="43" width="16.5703125" style="52" customWidth="1"/>
    <col min="44" max="44" width="21.5703125" style="52" customWidth="1"/>
    <col min="45" max="45" width="50" style="1" customWidth="1"/>
    <col min="46" max="16384" width="10.85546875" style="1"/>
  </cols>
  <sheetData>
    <row r="1" spans="1:45" ht="70.5" customHeight="1">
      <c r="A1" s="78" t="s">
        <v>0</v>
      </c>
      <c r="B1" s="79"/>
      <c r="C1" s="79"/>
      <c r="D1" s="79"/>
      <c r="E1" s="79"/>
      <c r="F1" s="79"/>
      <c r="G1" s="79"/>
      <c r="H1" s="79"/>
      <c r="I1" s="79"/>
      <c r="J1" s="79"/>
      <c r="K1" s="79"/>
      <c r="L1" s="80" t="s">
        <v>1</v>
      </c>
      <c r="M1" s="80"/>
      <c r="N1" s="80"/>
      <c r="O1" s="80"/>
      <c r="P1" s="80"/>
    </row>
    <row r="2" spans="1:45" s="2" customFormat="1" ht="23.45" customHeight="1">
      <c r="A2" s="81" t="s">
        <v>2</v>
      </c>
      <c r="B2" s="82"/>
      <c r="C2" s="82"/>
      <c r="D2" s="82"/>
      <c r="E2" s="82"/>
      <c r="F2" s="82"/>
      <c r="G2" s="82"/>
      <c r="H2" s="82"/>
      <c r="I2" s="82"/>
      <c r="J2" s="82"/>
      <c r="K2" s="82"/>
      <c r="L2" s="82"/>
      <c r="M2" s="82"/>
      <c r="N2" s="82"/>
      <c r="O2" s="82"/>
      <c r="P2" s="82"/>
      <c r="V2" s="36"/>
      <c r="W2" s="36"/>
      <c r="X2" s="36"/>
      <c r="Y2" s="47"/>
      <c r="Z2" s="47"/>
      <c r="AP2" s="53"/>
      <c r="AQ2" s="53"/>
      <c r="AR2" s="53"/>
    </row>
    <row r="3" spans="1:45"/>
    <row r="4" spans="1:45" ht="29.1" customHeight="1">
      <c r="A4" s="77" t="s">
        <v>3</v>
      </c>
      <c r="B4" s="77"/>
      <c r="C4" s="80" t="s">
        <v>4</v>
      </c>
      <c r="D4" s="80"/>
      <c r="F4" s="77" t="s">
        <v>5</v>
      </c>
      <c r="G4" s="77"/>
      <c r="H4" s="77"/>
      <c r="I4" s="77"/>
      <c r="J4" s="77"/>
      <c r="K4" s="77"/>
    </row>
    <row r="5" spans="1:45">
      <c r="A5" s="77"/>
      <c r="B5" s="77"/>
      <c r="C5" s="80"/>
      <c r="D5" s="80"/>
      <c r="F5" s="3" t="s">
        <v>6</v>
      </c>
      <c r="G5" s="3" t="s">
        <v>7</v>
      </c>
      <c r="H5" s="87" t="s">
        <v>8</v>
      </c>
      <c r="I5" s="87"/>
      <c r="J5" s="87"/>
      <c r="K5" s="87"/>
    </row>
    <row r="6" spans="1:45">
      <c r="A6" s="77"/>
      <c r="B6" s="77"/>
      <c r="C6" s="80"/>
      <c r="D6" s="80"/>
      <c r="F6" s="75">
        <v>1</v>
      </c>
      <c r="G6" s="75" t="s">
        <v>9</v>
      </c>
      <c r="H6" s="88" t="s">
        <v>10</v>
      </c>
      <c r="I6" s="88"/>
      <c r="J6" s="88"/>
      <c r="K6" s="88"/>
    </row>
    <row r="7" spans="1:45" ht="187.5" customHeight="1">
      <c r="A7" s="77"/>
      <c r="B7" s="77"/>
      <c r="C7" s="80"/>
      <c r="D7" s="80"/>
      <c r="F7" s="75">
        <v>2</v>
      </c>
      <c r="G7" s="75" t="s">
        <v>11</v>
      </c>
      <c r="H7" s="89" t="s">
        <v>12</v>
      </c>
      <c r="I7" s="89"/>
      <c r="J7" s="89"/>
      <c r="K7" s="89"/>
    </row>
    <row r="8" spans="1:45">
      <c r="A8" s="77"/>
      <c r="B8" s="77"/>
      <c r="C8" s="80"/>
      <c r="D8" s="80"/>
      <c r="F8" s="4"/>
      <c r="G8" s="4"/>
      <c r="H8" s="88"/>
      <c r="I8" s="88"/>
      <c r="J8" s="88"/>
      <c r="K8" s="88"/>
    </row>
    <row r="9" spans="1:45"/>
    <row r="10" spans="1:45" ht="14.45" customHeight="1">
      <c r="A10" s="77" t="s">
        <v>13</v>
      </c>
      <c r="B10" s="77"/>
      <c r="C10" s="77" t="s">
        <v>14</v>
      </c>
      <c r="D10" s="77" t="s">
        <v>15</v>
      </c>
      <c r="E10" s="77"/>
      <c r="F10" s="77"/>
      <c r="G10" s="77"/>
      <c r="H10" s="77"/>
      <c r="I10" s="77"/>
      <c r="J10" s="77"/>
      <c r="K10" s="77"/>
      <c r="L10" s="77"/>
      <c r="M10" s="77"/>
      <c r="N10" s="77"/>
      <c r="O10" s="77"/>
      <c r="P10" s="77"/>
      <c r="Q10" s="90" t="s">
        <v>16</v>
      </c>
      <c r="R10" s="90"/>
      <c r="S10" s="90"/>
      <c r="T10" s="90"/>
      <c r="U10" s="90"/>
      <c r="V10" s="86" t="s">
        <v>17</v>
      </c>
      <c r="W10" s="86"/>
      <c r="X10" s="86"/>
      <c r="Y10" s="86"/>
      <c r="Z10" s="86"/>
      <c r="AA10" s="91" t="s">
        <v>17</v>
      </c>
      <c r="AB10" s="91"/>
      <c r="AC10" s="91"/>
      <c r="AD10" s="91"/>
      <c r="AE10" s="91"/>
      <c r="AF10" s="92" t="s">
        <v>17</v>
      </c>
      <c r="AG10" s="92"/>
      <c r="AH10" s="92"/>
      <c r="AI10" s="92"/>
      <c r="AJ10" s="92"/>
      <c r="AK10" s="93" t="s">
        <v>17</v>
      </c>
      <c r="AL10" s="93"/>
      <c r="AM10" s="93"/>
      <c r="AN10" s="93"/>
      <c r="AO10" s="93"/>
      <c r="AP10" s="83" t="s">
        <v>18</v>
      </c>
      <c r="AQ10" s="84"/>
      <c r="AR10" s="84"/>
      <c r="AS10" s="85"/>
    </row>
    <row r="11" spans="1:45" ht="14.45" customHeight="1">
      <c r="A11" s="77"/>
      <c r="B11" s="77"/>
      <c r="C11" s="77"/>
      <c r="D11" s="77"/>
      <c r="E11" s="77"/>
      <c r="F11" s="77"/>
      <c r="G11" s="77"/>
      <c r="H11" s="77"/>
      <c r="I11" s="77"/>
      <c r="J11" s="77"/>
      <c r="K11" s="77"/>
      <c r="L11" s="77"/>
      <c r="M11" s="77"/>
      <c r="N11" s="77"/>
      <c r="O11" s="77"/>
      <c r="P11" s="77"/>
      <c r="Q11" s="90"/>
      <c r="R11" s="90"/>
      <c r="S11" s="90"/>
      <c r="T11" s="90"/>
      <c r="U11" s="90"/>
      <c r="V11" s="86" t="s">
        <v>19</v>
      </c>
      <c r="W11" s="86"/>
      <c r="X11" s="86"/>
      <c r="Y11" s="86"/>
      <c r="Z11" s="86"/>
      <c r="AA11" s="91" t="s">
        <v>20</v>
      </c>
      <c r="AB11" s="91"/>
      <c r="AC11" s="91"/>
      <c r="AD11" s="91"/>
      <c r="AE11" s="91"/>
      <c r="AF11" s="92" t="s">
        <v>21</v>
      </c>
      <c r="AG11" s="92"/>
      <c r="AH11" s="92"/>
      <c r="AI11" s="92"/>
      <c r="AJ11" s="92"/>
      <c r="AK11" s="93" t="s">
        <v>22</v>
      </c>
      <c r="AL11" s="93"/>
      <c r="AM11" s="93"/>
      <c r="AN11" s="93"/>
      <c r="AO11" s="93"/>
      <c r="AP11" s="83" t="s">
        <v>23</v>
      </c>
      <c r="AQ11" s="84"/>
      <c r="AR11" s="84"/>
      <c r="AS11" s="85"/>
    </row>
    <row r="12" spans="1:45" ht="60">
      <c r="A12" s="73" t="s">
        <v>24</v>
      </c>
      <c r="B12" s="73" t="s">
        <v>25</v>
      </c>
      <c r="C12" s="77"/>
      <c r="D12" s="73" t="s">
        <v>26</v>
      </c>
      <c r="E12" s="73" t="s">
        <v>27</v>
      </c>
      <c r="F12" s="73" t="s">
        <v>28</v>
      </c>
      <c r="G12" s="73" t="s">
        <v>29</v>
      </c>
      <c r="H12" s="73" t="s">
        <v>30</v>
      </c>
      <c r="I12" s="73" t="s">
        <v>31</v>
      </c>
      <c r="J12" s="73" t="s">
        <v>32</v>
      </c>
      <c r="K12" s="73" t="s">
        <v>33</v>
      </c>
      <c r="L12" s="73" t="s">
        <v>34</v>
      </c>
      <c r="M12" s="73" t="s">
        <v>35</v>
      </c>
      <c r="N12" s="73" t="s">
        <v>36</v>
      </c>
      <c r="O12" s="73" t="s">
        <v>37</v>
      </c>
      <c r="P12" s="73" t="s">
        <v>38</v>
      </c>
      <c r="Q12" s="74" t="s">
        <v>39</v>
      </c>
      <c r="R12" s="74" t="s">
        <v>40</v>
      </c>
      <c r="S12" s="74" t="s">
        <v>41</v>
      </c>
      <c r="T12" s="74" t="s">
        <v>42</v>
      </c>
      <c r="U12" s="74" t="s">
        <v>43</v>
      </c>
      <c r="V12" s="72" t="s">
        <v>44</v>
      </c>
      <c r="W12" s="72" t="s">
        <v>45</v>
      </c>
      <c r="X12" s="72" t="s">
        <v>46</v>
      </c>
      <c r="Y12" s="72" t="s">
        <v>47</v>
      </c>
      <c r="Z12" s="72" t="s">
        <v>48</v>
      </c>
      <c r="AA12" s="69" t="s">
        <v>44</v>
      </c>
      <c r="AB12" s="69" t="s">
        <v>45</v>
      </c>
      <c r="AC12" s="69" t="s">
        <v>46</v>
      </c>
      <c r="AD12" s="69" t="s">
        <v>47</v>
      </c>
      <c r="AE12" s="69" t="s">
        <v>48</v>
      </c>
      <c r="AF12" s="70" t="s">
        <v>44</v>
      </c>
      <c r="AG12" s="70" t="s">
        <v>45</v>
      </c>
      <c r="AH12" s="70" t="s">
        <v>46</v>
      </c>
      <c r="AI12" s="70" t="s">
        <v>47</v>
      </c>
      <c r="AJ12" s="70" t="s">
        <v>48</v>
      </c>
      <c r="AK12" s="71" t="s">
        <v>44</v>
      </c>
      <c r="AL12" s="71" t="s">
        <v>45</v>
      </c>
      <c r="AM12" s="71" t="s">
        <v>46</v>
      </c>
      <c r="AN12" s="71" t="s">
        <v>47</v>
      </c>
      <c r="AO12" s="71" t="s">
        <v>48</v>
      </c>
      <c r="AP12" s="33" t="s">
        <v>44</v>
      </c>
      <c r="AQ12" s="33" t="s">
        <v>45</v>
      </c>
      <c r="AR12" s="33" t="s">
        <v>46</v>
      </c>
      <c r="AS12" s="33" t="s">
        <v>49</v>
      </c>
    </row>
    <row r="13" spans="1:45" s="34" customFormat="1" ht="60">
      <c r="A13" s="76">
        <v>4</v>
      </c>
      <c r="B13" s="76" t="s">
        <v>50</v>
      </c>
      <c r="C13" s="76" t="s">
        <v>51</v>
      </c>
      <c r="D13" s="76" t="s">
        <v>52</v>
      </c>
      <c r="E13" s="5">
        <f t="shared" ref="E13:E30" si="0">+(5.55555555555556%*80%)/100%</f>
        <v>4.4444444444444481E-2</v>
      </c>
      <c r="F13" s="76" t="s">
        <v>53</v>
      </c>
      <c r="G13" s="76" t="s">
        <v>54</v>
      </c>
      <c r="H13" s="76" t="s">
        <v>55</v>
      </c>
      <c r="I13" s="6">
        <v>6.6000000000000003E-2</v>
      </c>
      <c r="J13" s="76" t="s">
        <v>56</v>
      </c>
      <c r="K13" s="76" t="s">
        <v>57</v>
      </c>
      <c r="L13" s="7">
        <v>0</v>
      </c>
      <c r="M13" s="7">
        <v>0.02</v>
      </c>
      <c r="N13" s="7">
        <v>0.06</v>
      </c>
      <c r="O13" s="7">
        <v>0.1</v>
      </c>
      <c r="P13" s="7">
        <v>0.1</v>
      </c>
      <c r="Q13" s="76" t="s">
        <v>58</v>
      </c>
      <c r="R13" s="76" t="s">
        <v>59</v>
      </c>
      <c r="S13" s="76" t="s">
        <v>60</v>
      </c>
      <c r="T13" s="76" t="s">
        <v>61</v>
      </c>
      <c r="U13" s="76" t="s">
        <v>62</v>
      </c>
      <c r="V13" s="37" t="s">
        <v>63</v>
      </c>
      <c r="W13" s="37" t="s">
        <v>63</v>
      </c>
      <c r="X13" s="37" t="s">
        <v>63</v>
      </c>
      <c r="Y13" s="48" t="s">
        <v>64</v>
      </c>
      <c r="Z13" s="48" t="s">
        <v>63</v>
      </c>
      <c r="AA13" s="29">
        <f>M13</f>
        <v>0.02</v>
      </c>
      <c r="AB13" s="12"/>
      <c r="AC13" s="76"/>
      <c r="AD13" s="76"/>
      <c r="AE13" s="76"/>
      <c r="AF13" s="29">
        <f>N13</f>
        <v>0.06</v>
      </c>
      <c r="AG13" s="12"/>
      <c r="AH13" s="76"/>
      <c r="AI13" s="76"/>
      <c r="AJ13" s="76"/>
      <c r="AK13" s="29">
        <f>O13</f>
        <v>0.1</v>
      </c>
      <c r="AL13" s="12"/>
      <c r="AM13" s="76"/>
      <c r="AN13" s="76"/>
      <c r="AO13" s="76"/>
      <c r="AP13" s="37">
        <f>P13</f>
        <v>0.1</v>
      </c>
      <c r="AQ13" s="37">
        <v>0</v>
      </c>
      <c r="AR13" s="37">
        <v>0</v>
      </c>
      <c r="AS13" s="48" t="s">
        <v>64</v>
      </c>
    </row>
    <row r="14" spans="1:45" s="34" customFormat="1" ht="90">
      <c r="A14" s="76">
        <v>4</v>
      </c>
      <c r="B14" s="76" t="s">
        <v>50</v>
      </c>
      <c r="C14" s="76" t="s">
        <v>51</v>
      </c>
      <c r="D14" s="76" t="s">
        <v>65</v>
      </c>
      <c r="E14" s="5">
        <f t="shared" si="0"/>
        <v>4.4444444444444481E-2</v>
      </c>
      <c r="F14" s="76" t="s">
        <v>53</v>
      </c>
      <c r="G14" s="76" t="s">
        <v>66</v>
      </c>
      <c r="H14" s="76" t="s">
        <v>67</v>
      </c>
      <c r="I14" s="76" t="s">
        <v>68</v>
      </c>
      <c r="J14" s="76" t="s">
        <v>69</v>
      </c>
      <c r="K14" s="76" t="s">
        <v>57</v>
      </c>
      <c r="L14" s="7">
        <v>0</v>
      </c>
      <c r="M14" s="7">
        <v>0</v>
      </c>
      <c r="N14" s="7">
        <v>0</v>
      </c>
      <c r="O14" s="7">
        <v>0.15</v>
      </c>
      <c r="P14" s="7">
        <v>0.15</v>
      </c>
      <c r="Q14" s="76" t="s">
        <v>58</v>
      </c>
      <c r="R14" s="76" t="s">
        <v>70</v>
      </c>
      <c r="S14" s="76" t="s">
        <v>71</v>
      </c>
      <c r="T14" s="76" t="s">
        <v>61</v>
      </c>
      <c r="U14" s="76" t="s">
        <v>72</v>
      </c>
      <c r="V14" s="37" t="s">
        <v>63</v>
      </c>
      <c r="W14" s="37" t="s">
        <v>63</v>
      </c>
      <c r="X14" s="37" t="s">
        <v>63</v>
      </c>
      <c r="Y14" s="48" t="s">
        <v>64</v>
      </c>
      <c r="Z14" s="48" t="s">
        <v>63</v>
      </c>
      <c r="AA14" s="29">
        <f t="shared" ref="AA14:AA36" si="1">M14</f>
        <v>0</v>
      </c>
      <c r="AB14" s="12"/>
      <c r="AC14" s="76"/>
      <c r="AD14" s="76"/>
      <c r="AE14" s="76"/>
      <c r="AF14" s="29">
        <f t="shared" ref="AF14:AF36" si="2">N14</f>
        <v>0</v>
      </c>
      <c r="AG14" s="12"/>
      <c r="AH14" s="76"/>
      <c r="AI14" s="76"/>
      <c r="AJ14" s="76"/>
      <c r="AK14" s="29">
        <f t="shared" ref="AK14:AK36" si="3">O14</f>
        <v>0.15</v>
      </c>
      <c r="AL14" s="12"/>
      <c r="AM14" s="76"/>
      <c r="AN14" s="76"/>
      <c r="AO14" s="76"/>
      <c r="AP14" s="37">
        <f t="shared" ref="AP14:AP36" si="4">P14</f>
        <v>0.15</v>
      </c>
      <c r="AQ14" s="37">
        <v>0</v>
      </c>
      <c r="AR14" s="37">
        <v>0</v>
      </c>
      <c r="AS14" s="48" t="s">
        <v>64</v>
      </c>
    </row>
    <row r="15" spans="1:45" s="34" customFormat="1" ht="285">
      <c r="A15" s="76">
        <v>4</v>
      </c>
      <c r="B15" s="76" t="s">
        <v>50</v>
      </c>
      <c r="C15" s="76" t="s">
        <v>51</v>
      </c>
      <c r="D15" s="76" t="s">
        <v>73</v>
      </c>
      <c r="E15" s="5">
        <f t="shared" si="0"/>
        <v>4.4444444444444481E-2</v>
      </c>
      <c r="F15" s="76" t="s">
        <v>74</v>
      </c>
      <c r="G15" s="76" t="s">
        <v>75</v>
      </c>
      <c r="H15" s="76" t="s">
        <v>76</v>
      </c>
      <c r="I15" s="76" t="s">
        <v>68</v>
      </c>
      <c r="J15" s="76" t="s">
        <v>56</v>
      </c>
      <c r="K15" s="76" t="s">
        <v>57</v>
      </c>
      <c r="L15" s="7">
        <v>0.05</v>
      </c>
      <c r="M15" s="7">
        <v>0.4</v>
      </c>
      <c r="N15" s="7">
        <v>0.8</v>
      </c>
      <c r="O15" s="7">
        <v>1</v>
      </c>
      <c r="P15" s="7">
        <v>1</v>
      </c>
      <c r="Q15" s="76" t="s">
        <v>58</v>
      </c>
      <c r="R15" s="76" t="s">
        <v>77</v>
      </c>
      <c r="S15" s="76" t="s">
        <v>78</v>
      </c>
      <c r="T15" s="76" t="s">
        <v>61</v>
      </c>
      <c r="U15" s="76" t="s">
        <v>79</v>
      </c>
      <c r="V15" s="37">
        <f t="shared" ref="V15:V30" si="5">L15</f>
        <v>0.05</v>
      </c>
      <c r="W15" s="39">
        <v>0.06</v>
      </c>
      <c r="X15" s="39">
        <v>1</v>
      </c>
      <c r="Y15" s="49" t="s">
        <v>80</v>
      </c>
      <c r="Z15" s="49" t="s">
        <v>81</v>
      </c>
      <c r="AA15" s="29">
        <f t="shared" si="1"/>
        <v>0.4</v>
      </c>
      <c r="AB15" s="12"/>
      <c r="AC15" s="76"/>
      <c r="AD15" s="76"/>
      <c r="AE15" s="76"/>
      <c r="AF15" s="29">
        <f t="shared" si="2"/>
        <v>0.8</v>
      </c>
      <c r="AG15" s="12"/>
      <c r="AH15" s="76"/>
      <c r="AI15" s="76"/>
      <c r="AJ15" s="76"/>
      <c r="AK15" s="29">
        <f t="shared" si="3"/>
        <v>1</v>
      </c>
      <c r="AL15" s="12"/>
      <c r="AM15" s="76"/>
      <c r="AN15" s="76"/>
      <c r="AO15" s="76"/>
      <c r="AP15" s="37">
        <f t="shared" si="4"/>
        <v>1</v>
      </c>
      <c r="AQ15" s="37">
        <v>0.06</v>
      </c>
      <c r="AR15" s="37">
        <v>0.06</v>
      </c>
      <c r="AS15" s="49" t="s">
        <v>82</v>
      </c>
    </row>
    <row r="16" spans="1:45" s="34" customFormat="1" ht="90">
      <c r="A16" s="76">
        <v>4</v>
      </c>
      <c r="B16" s="76" t="s">
        <v>50</v>
      </c>
      <c r="C16" s="76" t="s">
        <v>83</v>
      </c>
      <c r="D16" s="76" t="s">
        <v>84</v>
      </c>
      <c r="E16" s="5">
        <f t="shared" si="0"/>
        <v>4.4444444444444481E-2</v>
      </c>
      <c r="F16" s="76" t="s">
        <v>53</v>
      </c>
      <c r="G16" s="76" t="s">
        <v>85</v>
      </c>
      <c r="H16" s="76" t="s">
        <v>86</v>
      </c>
      <c r="I16" s="7">
        <v>0.5</v>
      </c>
      <c r="J16" s="76" t="s">
        <v>56</v>
      </c>
      <c r="K16" s="76" t="s">
        <v>57</v>
      </c>
      <c r="L16" s="7">
        <v>0.15</v>
      </c>
      <c r="M16" s="7">
        <v>0.3</v>
      </c>
      <c r="N16" s="8">
        <v>0.45</v>
      </c>
      <c r="O16" s="8">
        <v>0.6</v>
      </c>
      <c r="P16" s="7">
        <v>0.6</v>
      </c>
      <c r="Q16" s="76" t="s">
        <v>87</v>
      </c>
      <c r="R16" s="76" t="s">
        <v>88</v>
      </c>
      <c r="S16" s="76" t="s">
        <v>89</v>
      </c>
      <c r="T16" s="76" t="s">
        <v>61</v>
      </c>
      <c r="U16" s="76" t="s">
        <v>90</v>
      </c>
      <c r="V16" s="37">
        <f t="shared" si="5"/>
        <v>0.15</v>
      </c>
      <c r="W16" s="94">
        <v>0.14649999999999999</v>
      </c>
      <c r="X16" s="39">
        <f>W16/V16</f>
        <v>0.97666666666666668</v>
      </c>
      <c r="Y16" s="49" t="s">
        <v>91</v>
      </c>
      <c r="Z16" s="49" t="s">
        <v>92</v>
      </c>
      <c r="AA16" s="29">
        <f t="shared" si="1"/>
        <v>0.3</v>
      </c>
      <c r="AB16" s="12"/>
      <c r="AC16" s="76"/>
      <c r="AD16" s="76"/>
      <c r="AE16" s="76"/>
      <c r="AF16" s="29">
        <f t="shared" si="2"/>
        <v>0.45</v>
      </c>
      <c r="AG16" s="12"/>
      <c r="AH16" s="76"/>
      <c r="AI16" s="76"/>
      <c r="AJ16" s="76"/>
      <c r="AK16" s="29">
        <f t="shared" si="3"/>
        <v>0.6</v>
      </c>
      <c r="AL16" s="12"/>
      <c r="AM16" s="76"/>
      <c r="AN16" s="76"/>
      <c r="AO16" s="76"/>
      <c r="AP16" s="37">
        <f t="shared" si="4"/>
        <v>0.6</v>
      </c>
      <c r="AQ16" s="59">
        <v>0.14649999999999999</v>
      </c>
      <c r="AR16" s="59">
        <f>AQ16/AP16</f>
        <v>0.24416666666666667</v>
      </c>
      <c r="AS16" s="49" t="s">
        <v>91</v>
      </c>
    </row>
    <row r="17" spans="1:45" s="34" customFormat="1" ht="105">
      <c r="A17" s="76">
        <v>4</v>
      </c>
      <c r="B17" s="76" t="s">
        <v>50</v>
      </c>
      <c r="C17" s="76" t="s">
        <v>83</v>
      </c>
      <c r="D17" s="76" t="s">
        <v>93</v>
      </c>
      <c r="E17" s="5">
        <f t="shared" si="0"/>
        <v>4.4444444444444481E-2</v>
      </c>
      <c r="F17" s="76" t="s">
        <v>53</v>
      </c>
      <c r="G17" s="76" t="s">
        <v>94</v>
      </c>
      <c r="H17" s="76" t="s">
        <v>95</v>
      </c>
      <c r="I17" s="7">
        <v>0.6</v>
      </c>
      <c r="J17" s="76" t="s">
        <v>56</v>
      </c>
      <c r="K17" s="76" t="s">
        <v>57</v>
      </c>
      <c r="L17" s="7">
        <v>0.15</v>
      </c>
      <c r="M17" s="7">
        <v>0.3</v>
      </c>
      <c r="N17" s="8">
        <v>0.45</v>
      </c>
      <c r="O17" s="8">
        <v>0.6</v>
      </c>
      <c r="P17" s="7">
        <v>0.6</v>
      </c>
      <c r="Q17" s="76" t="s">
        <v>87</v>
      </c>
      <c r="R17" s="76" t="s">
        <v>88</v>
      </c>
      <c r="S17" s="76" t="s">
        <v>89</v>
      </c>
      <c r="T17" s="76" t="s">
        <v>61</v>
      </c>
      <c r="U17" s="76" t="s">
        <v>90</v>
      </c>
      <c r="V17" s="37">
        <f t="shared" si="5"/>
        <v>0.15</v>
      </c>
      <c r="W17" s="40">
        <v>0.151</v>
      </c>
      <c r="X17" s="39">
        <v>1</v>
      </c>
      <c r="Y17" s="49" t="s">
        <v>96</v>
      </c>
      <c r="Z17" s="49" t="s">
        <v>92</v>
      </c>
      <c r="AA17" s="29">
        <f t="shared" si="1"/>
        <v>0.3</v>
      </c>
      <c r="AB17" s="12"/>
      <c r="AC17" s="76"/>
      <c r="AD17" s="76"/>
      <c r="AE17" s="76"/>
      <c r="AF17" s="29">
        <f t="shared" si="2"/>
        <v>0.45</v>
      </c>
      <c r="AG17" s="12"/>
      <c r="AH17" s="76"/>
      <c r="AI17" s="76"/>
      <c r="AJ17" s="76"/>
      <c r="AK17" s="29">
        <f t="shared" si="3"/>
        <v>0.6</v>
      </c>
      <c r="AL17" s="12"/>
      <c r="AM17" s="76"/>
      <c r="AN17" s="76"/>
      <c r="AO17" s="76"/>
      <c r="AP17" s="37">
        <f t="shared" si="4"/>
        <v>0.6</v>
      </c>
      <c r="AQ17" s="59">
        <v>0.151</v>
      </c>
      <c r="AR17" s="59">
        <f>AQ17/AP17</f>
        <v>0.25166666666666665</v>
      </c>
      <c r="AS17" s="49" t="s">
        <v>96</v>
      </c>
    </row>
    <row r="18" spans="1:45" s="34" customFormat="1" ht="90">
      <c r="A18" s="76">
        <v>4</v>
      </c>
      <c r="B18" s="76" t="s">
        <v>50</v>
      </c>
      <c r="C18" s="76" t="s">
        <v>83</v>
      </c>
      <c r="D18" s="76" t="s">
        <v>97</v>
      </c>
      <c r="E18" s="5">
        <f t="shared" si="0"/>
        <v>4.4444444444444481E-2</v>
      </c>
      <c r="F18" s="76" t="s">
        <v>74</v>
      </c>
      <c r="G18" s="76" t="s">
        <v>98</v>
      </c>
      <c r="H18" s="76" t="s">
        <v>99</v>
      </c>
      <c r="I18" s="76"/>
      <c r="J18" s="76" t="s">
        <v>56</v>
      </c>
      <c r="K18" s="76" t="s">
        <v>57</v>
      </c>
      <c r="L18" s="7">
        <v>0.1</v>
      </c>
      <c r="M18" s="7">
        <v>0.25</v>
      </c>
      <c r="N18" s="7">
        <v>0.6</v>
      </c>
      <c r="O18" s="7">
        <v>0.95</v>
      </c>
      <c r="P18" s="7">
        <v>0.95</v>
      </c>
      <c r="Q18" s="76" t="s">
        <v>87</v>
      </c>
      <c r="R18" s="76" t="s">
        <v>88</v>
      </c>
      <c r="S18" s="76" t="s">
        <v>89</v>
      </c>
      <c r="T18" s="76" t="s">
        <v>61</v>
      </c>
      <c r="U18" s="76" t="s">
        <v>100</v>
      </c>
      <c r="V18" s="37">
        <f t="shared" si="5"/>
        <v>0.1</v>
      </c>
      <c r="W18" s="39">
        <v>0.25459999999999999</v>
      </c>
      <c r="X18" s="39">
        <v>1</v>
      </c>
      <c r="Y18" s="49" t="s">
        <v>101</v>
      </c>
      <c r="Z18" s="49" t="s">
        <v>92</v>
      </c>
      <c r="AA18" s="29">
        <f t="shared" si="1"/>
        <v>0.25</v>
      </c>
      <c r="AB18" s="12"/>
      <c r="AC18" s="76"/>
      <c r="AD18" s="76"/>
      <c r="AE18" s="76"/>
      <c r="AF18" s="29">
        <f t="shared" si="2"/>
        <v>0.6</v>
      </c>
      <c r="AG18" s="12"/>
      <c r="AH18" s="76"/>
      <c r="AI18" s="76"/>
      <c r="AJ18" s="76"/>
      <c r="AK18" s="29">
        <f t="shared" si="3"/>
        <v>0.95</v>
      </c>
      <c r="AL18" s="12"/>
      <c r="AM18" s="76"/>
      <c r="AN18" s="76"/>
      <c r="AO18" s="76"/>
      <c r="AP18" s="37">
        <f t="shared" si="4"/>
        <v>0.95</v>
      </c>
      <c r="AQ18" s="37">
        <v>0.25</v>
      </c>
      <c r="AR18" s="59">
        <f t="shared" ref="AR18:AR30" si="6">AQ18/AP18</f>
        <v>0.26315789473684209</v>
      </c>
      <c r="AS18" s="49" t="s">
        <v>101</v>
      </c>
    </row>
    <row r="19" spans="1:45" s="34" customFormat="1" ht="75">
      <c r="A19" s="76">
        <v>4</v>
      </c>
      <c r="B19" s="76" t="s">
        <v>50</v>
      </c>
      <c r="C19" s="76" t="s">
        <v>83</v>
      </c>
      <c r="D19" s="76" t="s">
        <v>102</v>
      </c>
      <c r="E19" s="5">
        <f t="shared" si="0"/>
        <v>4.4444444444444481E-2</v>
      </c>
      <c r="F19" s="76" t="s">
        <v>53</v>
      </c>
      <c r="G19" s="76" t="s">
        <v>103</v>
      </c>
      <c r="H19" s="76" t="s">
        <v>104</v>
      </c>
      <c r="I19" s="76"/>
      <c r="J19" s="76" t="s">
        <v>56</v>
      </c>
      <c r="K19" s="76" t="s">
        <v>57</v>
      </c>
      <c r="L19" s="7">
        <v>0.03</v>
      </c>
      <c r="M19" s="7">
        <v>0.08</v>
      </c>
      <c r="N19" s="7">
        <v>0.19</v>
      </c>
      <c r="O19" s="7">
        <v>0.4</v>
      </c>
      <c r="P19" s="7">
        <v>0.4</v>
      </c>
      <c r="Q19" s="76" t="s">
        <v>87</v>
      </c>
      <c r="R19" s="76" t="s">
        <v>88</v>
      </c>
      <c r="S19" s="76" t="s">
        <v>89</v>
      </c>
      <c r="T19" s="76" t="s">
        <v>61</v>
      </c>
      <c r="U19" s="76" t="s">
        <v>100</v>
      </c>
      <c r="V19" s="37">
        <f t="shared" si="5"/>
        <v>0.03</v>
      </c>
      <c r="W19" s="39">
        <v>0.14000000000000001</v>
      </c>
      <c r="X19" s="39">
        <v>1</v>
      </c>
      <c r="Y19" s="49" t="s">
        <v>105</v>
      </c>
      <c r="Z19" s="49" t="s">
        <v>92</v>
      </c>
      <c r="AA19" s="29">
        <f t="shared" si="1"/>
        <v>0.08</v>
      </c>
      <c r="AB19" s="12"/>
      <c r="AC19" s="76"/>
      <c r="AD19" s="76"/>
      <c r="AE19" s="76"/>
      <c r="AF19" s="29">
        <f t="shared" si="2"/>
        <v>0.19</v>
      </c>
      <c r="AG19" s="12"/>
      <c r="AH19" s="76"/>
      <c r="AI19" s="76"/>
      <c r="AJ19" s="76"/>
      <c r="AK19" s="29">
        <f t="shared" si="3"/>
        <v>0.4</v>
      </c>
      <c r="AL19" s="12"/>
      <c r="AM19" s="76"/>
      <c r="AN19" s="76"/>
      <c r="AO19" s="76"/>
      <c r="AP19" s="37">
        <f t="shared" si="4"/>
        <v>0.4</v>
      </c>
      <c r="AQ19" s="37">
        <v>0.14000000000000001</v>
      </c>
      <c r="AR19" s="59">
        <f t="shared" si="6"/>
        <v>0.35000000000000003</v>
      </c>
      <c r="AS19" s="49" t="s">
        <v>105</v>
      </c>
    </row>
    <row r="20" spans="1:45" s="34" customFormat="1" ht="138.75" customHeight="1">
      <c r="A20" s="76">
        <v>4</v>
      </c>
      <c r="B20" s="76" t="s">
        <v>50</v>
      </c>
      <c r="C20" s="76" t="s">
        <v>83</v>
      </c>
      <c r="D20" s="76" t="s">
        <v>106</v>
      </c>
      <c r="E20" s="5">
        <f t="shared" si="0"/>
        <v>4.4444444444444481E-2</v>
      </c>
      <c r="F20" s="76" t="s">
        <v>74</v>
      </c>
      <c r="G20" s="76" t="s">
        <v>107</v>
      </c>
      <c r="H20" s="76" t="s">
        <v>108</v>
      </c>
      <c r="I20" s="76"/>
      <c r="J20" s="76" t="s">
        <v>69</v>
      </c>
      <c r="K20" s="76" t="s">
        <v>57</v>
      </c>
      <c r="L20" s="7">
        <v>0.95</v>
      </c>
      <c r="M20" s="7">
        <v>0.95</v>
      </c>
      <c r="N20" s="7">
        <v>0.95</v>
      </c>
      <c r="O20" s="7">
        <v>0.95</v>
      </c>
      <c r="P20" s="7">
        <v>0.95</v>
      </c>
      <c r="Q20" s="76" t="s">
        <v>87</v>
      </c>
      <c r="R20" s="76" t="s">
        <v>88</v>
      </c>
      <c r="S20" s="76" t="s">
        <v>109</v>
      </c>
      <c r="T20" s="76" t="s">
        <v>61</v>
      </c>
      <c r="U20" s="9" t="s">
        <v>110</v>
      </c>
      <c r="V20" s="37">
        <f t="shared" si="5"/>
        <v>0.95</v>
      </c>
      <c r="W20" s="94">
        <v>0.42699999999999999</v>
      </c>
      <c r="X20" s="40">
        <f>W20/V20</f>
        <v>0.4494736842105263</v>
      </c>
      <c r="Y20" s="49" t="s">
        <v>111</v>
      </c>
      <c r="Z20" s="49" t="s">
        <v>112</v>
      </c>
      <c r="AA20" s="29">
        <f t="shared" si="1"/>
        <v>0.95</v>
      </c>
      <c r="AB20" s="12"/>
      <c r="AC20" s="76"/>
      <c r="AD20" s="76"/>
      <c r="AE20" s="76"/>
      <c r="AF20" s="29">
        <f t="shared" si="2"/>
        <v>0.95</v>
      </c>
      <c r="AG20" s="12"/>
      <c r="AH20" s="76"/>
      <c r="AI20" s="76"/>
      <c r="AJ20" s="76"/>
      <c r="AK20" s="29">
        <f t="shared" si="3"/>
        <v>0.95</v>
      </c>
      <c r="AL20" s="12"/>
      <c r="AM20" s="76"/>
      <c r="AN20" s="76"/>
      <c r="AO20" s="76"/>
      <c r="AP20" s="37">
        <f t="shared" si="4"/>
        <v>0.95</v>
      </c>
      <c r="AQ20" s="59">
        <v>0.42699999999999999</v>
      </c>
      <c r="AR20" s="59">
        <f t="shared" si="6"/>
        <v>0.4494736842105263</v>
      </c>
      <c r="AS20" s="49" t="s">
        <v>113</v>
      </c>
    </row>
    <row r="21" spans="1:45" s="34" customFormat="1" ht="111.75" customHeight="1">
      <c r="A21" s="76">
        <v>4</v>
      </c>
      <c r="B21" s="76" t="s">
        <v>50</v>
      </c>
      <c r="C21" s="76" t="s">
        <v>83</v>
      </c>
      <c r="D21" s="76" t="s">
        <v>114</v>
      </c>
      <c r="E21" s="5">
        <f t="shared" si="0"/>
        <v>4.4444444444444481E-2</v>
      </c>
      <c r="F21" s="76" t="s">
        <v>53</v>
      </c>
      <c r="G21" s="76" t="s">
        <v>115</v>
      </c>
      <c r="H21" s="76" t="s">
        <v>116</v>
      </c>
      <c r="I21" s="76"/>
      <c r="J21" s="76" t="s">
        <v>69</v>
      </c>
      <c r="K21" s="76" t="s">
        <v>57</v>
      </c>
      <c r="L21" s="7">
        <v>1</v>
      </c>
      <c r="M21" s="7">
        <v>1</v>
      </c>
      <c r="N21" s="7">
        <v>1</v>
      </c>
      <c r="O21" s="7">
        <v>1</v>
      </c>
      <c r="P21" s="7">
        <v>1</v>
      </c>
      <c r="Q21" s="76" t="s">
        <v>87</v>
      </c>
      <c r="R21" s="9" t="s">
        <v>88</v>
      </c>
      <c r="S21" s="9" t="s">
        <v>117</v>
      </c>
      <c r="T21" s="9" t="s">
        <v>61</v>
      </c>
      <c r="U21" s="9" t="s">
        <v>118</v>
      </c>
      <c r="V21" s="37">
        <f t="shared" si="5"/>
        <v>1</v>
      </c>
      <c r="W21" s="94">
        <v>0.314</v>
      </c>
      <c r="X21" s="40">
        <f>W21/V21</f>
        <v>0.314</v>
      </c>
      <c r="Y21" s="49" t="s">
        <v>119</v>
      </c>
      <c r="Z21" s="49" t="s">
        <v>120</v>
      </c>
      <c r="AA21" s="29">
        <f t="shared" si="1"/>
        <v>1</v>
      </c>
      <c r="AB21" s="12"/>
      <c r="AC21" s="76"/>
      <c r="AD21" s="76"/>
      <c r="AE21" s="76"/>
      <c r="AF21" s="29">
        <f t="shared" si="2"/>
        <v>1</v>
      </c>
      <c r="AG21" s="12"/>
      <c r="AH21" s="76"/>
      <c r="AI21" s="76"/>
      <c r="AJ21" s="76"/>
      <c r="AK21" s="29">
        <f t="shared" si="3"/>
        <v>1</v>
      </c>
      <c r="AL21" s="12"/>
      <c r="AM21" s="76"/>
      <c r="AN21" s="76"/>
      <c r="AO21" s="76"/>
      <c r="AP21" s="37">
        <f t="shared" si="4"/>
        <v>1</v>
      </c>
      <c r="AQ21" s="59">
        <v>0.314</v>
      </c>
      <c r="AR21" s="59">
        <f t="shared" si="6"/>
        <v>0.314</v>
      </c>
      <c r="AS21" s="49" t="s">
        <v>121</v>
      </c>
    </row>
    <row r="22" spans="1:45" s="34" customFormat="1" ht="105">
      <c r="A22" s="76">
        <v>4</v>
      </c>
      <c r="B22" s="76" t="s">
        <v>50</v>
      </c>
      <c r="C22" s="76" t="s">
        <v>83</v>
      </c>
      <c r="D22" s="76" t="s">
        <v>122</v>
      </c>
      <c r="E22" s="5">
        <f t="shared" si="0"/>
        <v>4.4444444444444481E-2</v>
      </c>
      <c r="F22" s="76" t="s">
        <v>53</v>
      </c>
      <c r="G22" s="76" t="s">
        <v>123</v>
      </c>
      <c r="H22" s="76" t="s">
        <v>124</v>
      </c>
      <c r="I22" s="76"/>
      <c r="J22" s="76" t="s">
        <v>69</v>
      </c>
      <c r="K22" s="76" t="s">
        <v>57</v>
      </c>
      <c r="L22" s="7">
        <v>0.95</v>
      </c>
      <c r="M22" s="7">
        <v>0.95</v>
      </c>
      <c r="N22" s="7">
        <v>0.95</v>
      </c>
      <c r="O22" s="7">
        <v>0.95</v>
      </c>
      <c r="P22" s="7">
        <v>0.95</v>
      </c>
      <c r="Q22" s="76" t="s">
        <v>87</v>
      </c>
      <c r="R22" s="76" t="s">
        <v>125</v>
      </c>
      <c r="S22" s="76" t="s">
        <v>126</v>
      </c>
      <c r="T22" s="76" t="s">
        <v>61</v>
      </c>
      <c r="U22" s="76" t="s">
        <v>126</v>
      </c>
      <c r="V22" s="37">
        <f t="shared" si="5"/>
        <v>0.95</v>
      </c>
      <c r="W22" s="95">
        <v>0.4</v>
      </c>
      <c r="X22" s="40">
        <f>W22/V22</f>
        <v>0.4210526315789474</v>
      </c>
      <c r="Y22" s="49" t="s">
        <v>127</v>
      </c>
      <c r="Z22" s="49" t="s">
        <v>120</v>
      </c>
      <c r="AA22" s="29">
        <f t="shared" si="1"/>
        <v>0.95</v>
      </c>
      <c r="AB22" s="12"/>
      <c r="AC22" s="76"/>
      <c r="AD22" s="76"/>
      <c r="AE22" s="76"/>
      <c r="AF22" s="29">
        <f t="shared" si="2"/>
        <v>0.95</v>
      </c>
      <c r="AG22" s="12"/>
      <c r="AH22" s="76"/>
      <c r="AI22" s="76"/>
      <c r="AJ22" s="76"/>
      <c r="AK22" s="29">
        <f t="shared" si="3"/>
        <v>0.95</v>
      </c>
      <c r="AL22" s="12"/>
      <c r="AM22" s="76"/>
      <c r="AN22" s="76"/>
      <c r="AO22" s="76"/>
      <c r="AP22" s="37">
        <f t="shared" si="4"/>
        <v>0.95</v>
      </c>
      <c r="AQ22" s="37">
        <v>0.4</v>
      </c>
      <c r="AR22" s="59">
        <f t="shared" si="6"/>
        <v>0.4210526315789474</v>
      </c>
      <c r="AS22" s="49" t="s">
        <v>127</v>
      </c>
    </row>
    <row r="23" spans="1:45" s="34" customFormat="1" ht="93" customHeight="1">
      <c r="A23" s="76">
        <v>4</v>
      </c>
      <c r="B23" s="76" t="s">
        <v>50</v>
      </c>
      <c r="C23" s="76" t="s">
        <v>128</v>
      </c>
      <c r="D23" s="76" t="s">
        <v>129</v>
      </c>
      <c r="E23" s="5">
        <f t="shared" si="0"/>
        <v>4.4444444444444481E-2</v>
      </c>
      <c r="F23" s="76" t="s">
        <v>74</v>
      </c>
      <c r="G23" s="76" t="s">
        <v>130</v>
      </c>
      <c r="H23" s="76" t="s">
        <v>131</v>
      </c>
      <c r="I23" s="76"/>
      <c r="J23" s="76" t="s">
        <v>132</v>
      </c>
      <c r="K23" s="76" t="s">
        <v>133</v>
      </c>
      <c r="L23" s="10">
        <v>1920</v>
      </c>
      <c r="M23" s="10">
        <v>1920</v>
      </c>
      <c r="N23" s="10">
        <v>1920</v>
      </c>
      <c r="O23" s="10">
        <v>1920</v>
      </c>
      <c r="P23" s="11">
        <f>SUM(L23:O23)</f>
        <v>7680</v>
      </c>
      <c r="Q23" s="76" t="s">
        <v>87</v>
      </c>
      <c r="R23" s="76" t="s">
        <v>134</v>
      </c>
      <c r="S23" s="76" t="s">
        <v>135</v>
      </c>
      <c r="T23" s="76" t="s">
        <v>61</v>
      </c>
      <c r="U23" s="76" t="s">
        <v>135</v>
      </c>
      <c r="V23" s="41">
        <f t="shared" si="5"/>
        <v>1920</v>
      </c>
      <c r="W23" s="96">
        <v>1529</v>
      </c>
      <c r="X23" s="39">
        <f>W23/V23</f>
        <v>0.7963541666666667</v>
      </c>
      <c r="Y23" s="49" t="s">
        <v>136</v>
      </c>
      <c r="Z23" s="49" t="s">
        <v>137</v>
      </c>
      <c r="AA23" s="10">
        <f t="shared" si="1"/>
        <v>1920</v>
      </c>
      <c r="AB23" s="76"/>
      <c r="AC23" s="76"/>
      <c r="AD23" s="76"/>
      <c r="AE23" s="76"/>
      <c r="AF23" s="10">
        <f t="shared" si="2"/>
        <v>1920</v>
      </c>
      <c r="AG23" s="76"/>
      <c r="AH23" s="76"/>
      <c r="AI23" s="76"/>
      <c r="AJ23" s="76"/>
      <c r="AK23" s="35">
        <f t="shared" si="3"/>
        <v>1920</v>
      </c>
      <c r="AL23" s="12"/>
      <c r="AM23" s="76"/>
      <c r="AN23" s="76"/>
      <c r="AO23" s="76"/>
      <c r="AP23" s="41">
        <f t="shared" si="4"/>
        <v>7680</v>
      </c>
      <c r="AQ23" s="54">
        <v>1529</v>
      </c>
      <c r="AR23" s="59">
        <f t="shared" si="6"/>
        <v>0.19908854166666667</v>
      </c>
      <c r="AS23" s="49" t="s">
        <v>136</v>
      </c>
    </row>
    <row r="24" spans="1:45" s="34" customFormat="1" ht="135">
      <c r="A24" s="76">
        <v>4</v>
      </c>
      <c r="B24" s="76" t="s">
        <v>50</v>
      </c>
      <c r="C24" s="76" t="s">
        <v>128</v>
      </c>
      <c r="D24" s="76" t="s">
        <v>138</v>
      </c>
      <c r="E24" s="5">
        <f t="shared" si="0"/>
        <v>4.4444444444444481E-2</v>
      </c>
      <c r="F24" s="76" t="s">
        <v>53</v>
      </c>
      <c r="G24" s="76" t="s">
        <v>139</v>
      </c>
      <c r="H24" s="76" t="s">
        <v>140</v>
      </c>
      <c r="I24" s="76"/>
      <c r="J24" s="76" t="s">
        <v>132</v>
      </c>
      <c r="K24" s="76" t="s">
        <v>141</v>
      </c>
      <c r="L24" s="10">
        <v>960</v>
      </c>
      <c r="M24" s="10">
        <v>960</v>
      </c>
      <c r="N24" s="10">
        <v>960</v>
      </c>
      <c r="O24" s="10">
        <v>960</v>
      </c>
      <c r="P24" s="11">
        <f>SUM(L24:O24)</f>
        <v>3840</v>
      </c>
      <c r="Q24" s="76" t="s">
        <v>87</v>
      </c>
      <c r="R24" s="76" t="s">
        <v>141</v>
      </c>
      <c r="S24" s="76" t="s">
        <v>135</v>
      </c>
      <c r="T24" s="76" t="s">
        <v>61</v>
      </c>
      <c r="U24" s="76" t="s">
        <v>135</v>
      </c>
      <c r="V24" s="41">
        <f t="shared" si="5"/>
        <v>960</v>
      </c>
      <c r="W24" s="42">
        <v>1319</v>
      </c>
      <c r="X24" s="39">
        <v>1</v>
      </c>
      <c r="Y24" s="49" t="s">
        <v>142</v>
      </c>
      <c r="Z24" s="49" t="s">
        <v>143</v>
      </c>
      <c r="AA24" s="10">
        <f t="shared" si="1"/>
        <v>960</v>
      </c>
      <c r="AB24" s="76"/>
      <c r="AC24" s="76"/>
      <c r="AD24" s="76"/>
      <c r="AE24" s="76"/>
      <c r="AF24" s="10">
        <f t="shared" si="2"/>
        <v>960</v>
      </c>
      <c r="AG24" s="76"/>
      <c r="AH24" s="76"/>
      <c r="AI24" s="76"/>
      <c r="AJ24" s="76"/>
      <c r="AK24" s="35">
        <f t="shared" si="3"/>
        <v>960</v>
      </c>
      <c r="AL24" s="12"/>
      <c r="AM24" s="76"/>
      <c r="AN24" s="76"/>
      <c r="AO24" s="76"/>
      <c r="AP24" s="41">
        <f t="shared" si="4"/>
        <v>3840</v>
      </c>
      <c r="AQ24" s="54">
        <v>1319</v>
      </c>
      <c r="AR24" s="59">
        <f t="shared" si="6"/>
        <v>0.34348958333333335</v>
      </c>
      <c r="AS24" s="49" t="s">
        <v>142</v>
      </c>
    </row>
    <row r="25" spans="1:45" s="34" customFormat="1" ht="105">
      <c r="A25" s="76">
        <v>4</v>
      </c>
      <c r="B25" s="76" t="s">
        <v>50</v>
      </c>
      <c r="C25" s="76" t="s">
        <v>128</v>
      </c>
      <c r="D25" s="76" t="s">
        <v>144</v>
      </c>
      <c r="E25" s="5">
        <f t="shared" si="0"/>
        <v>4.4444444444444481E-2</v>
      </c>
      <c r="F25" s="76" t="s">
        <v>53</v>
      </c>
      <c r="G25" s="76" t="s">
        <v>145</v>
      </c>
      <c r="H25" s="76" t="s">
        <v>146</v>
      </c>
      <c r="I25" s="76"/>
      <c r="J25" s="76" t="s">
        <v>132</v>
      </c>
      <c r="K25" s="76" t="s">
        <v>147</v>
      </c>
      <c r="L25" s="12">
        <v>47</v>
      </c>
      <c r="M25" s="12">
        <v>68</v>
      </c>
      <c r="N25" s="12">
        <v>69</v>
      </c>
      <c r="O25" s="12">
        <v>50</v>
      </c>
      <c r="P25" s="11">
        <f t="shared" ref="P25:P30" si="7">SUM(L25:O25)</f>
        <v>234</v>
      </c>
      <c r="Q25" s="76" t="s">
        <v>87</v>
      </c>
      <c r="R25" s="76" t="s">
        <v>148</v>
      </c>
      <c r="S25" s="76" t="s">
        <v>149</v>
      </c>
      <c r="T25" s="76" t="s">
        <v>61</v>
      </c>
      <c r="U25" s="76" t="s">
        <v>149</v>
      </c>
      <c r="V25" s="41">
        <f t="shared" si="5"/>
        <v>47</v>
      </c>
      <c r="W25" s="97">
        <v>0</v>
      </c>
      <c r="X25" s="39">
        <v>0</v>
      </c>
      <c r="Y25" s="49" t="s">
        <v>150</v>
      </c>
      <c r="Z25" s="49" t="s">
        <v>151</v>
      </c>
      <c r="AA25" s="10">
        <f t="shared" si="1"/>
        <v>68</v>
      </c>
      <c r="AB25" s="76"/>
      <c r="AC25" s="76"/>
      <c r="AD25" s="76"/>
      <c r="AE25" s="76"/>
      <c r="AF25" s="10">
        <f t="shared" si="2"/>
        <v>69</v>
      </c>
      <c r="AG25" s="76"/>
      <c r="AH25" s="76"/>
      <c r="AI25" s="76"/>
      <c r="AJ25" s="76"/>
      <c r="AK25" s="35">
        <f t="shared" si="3"/>
        <v>50</v>
      </c>
      <c r="AL25" s="12"/>
      <c r="AM25" s="76"/>
      <c r="AN25" s="76"/>
      <c r="AO25" s="76"/>
      <c r="AP25" s="41">
        <f t="shared" si="4"/>
        <v>234</v>
      </c>
      <c r="AQ25" s="54">
        <v>0</v>
      </c>
      <c r="AR25" s="37">
        <f t="shared" si="6"/>
        <v>0</v>
      </c>
      <c r="AS25" s="49" t="s">
        <v>150</v>
      </c>
    </row>
    <row r="26" spans="1:45" s="34" customFormat="1" ht="75">
      <c r="A26" s="76">
        <v>4</v>
      </c>
      <c r="B26" s="76" t="s">
        <v>50</v>
      </c>
      <c r="C26" s="76" t="s">
        <v>128</v>
      </c>
      <c r="D26" s="76" t="s">
        <v>152</v>
      </c>
      <c r="E26" s="5">
        <f t="shared" si="0"/>
        <v>4.4444444444444481E-2</v>
      </c>
      <c r="F26" s="76" t="s">
        <v>74</v>
      </c>
      <c r="G26" s="76" t="s">
        <v>153</v>
      </c>
      <c r="H26" s="76" t="s">
        <v>154</v>
      </c>
      <c r="I26" s="76"/>
      <c r="J26" s="76" t="s">
        <v>132</v>
      </c>
      <c r="K26" s="76" t="s">
        <v>148</v>
      </c>
      <c r="L26" s="12">
        <v>36</v>
      </c>
      <c r="M26" s="12">
        <v>57</v>
      </c>
      <c r="N26" s="12">
        <v>57</v>
      </c>
      <c r="O26" s="12">
        <v>36</v>
      </c>
      <c r="P26" s="11">
        <f t="shared" si="7"/>
        <v>186</v>
      </c>
      <c r="Q26" s="76" t="s">
        <v>87</v>
      </c>
      <c r="R26" s="76" t="s">
        <v>148</v>
      </c>
      <c r="S26" s="76" t="s">
        <v>149</v>
      </c>
      <c r="T26" s="76" t="s">
        <v>61</v>
      </c>
      <c r="U26" s="76" t="s">
        <v>149</v>
      </c>
      <c r="V26" s="41">
        <f t="shared" si="5"/>
        <v>36</v>
      </c>
      <c r="W26" s="98">
        <v>4</v>
      </c>
      <c r="X26" s="60">
        <f>W26/V26</f>
        <v>0.1111111111111111</v>
      </c>
      <c r="Y26" s="49" t="s">
        <v>155</v>
      </c>
      <c r="Z26" s="49" t="s">
        <v>156</v>
      </c>
      <c r="AA26" s="10">
        <f t="shared" si="1"/>
        <v>57</v>
      </c>
      <c r="AB26" s="76"/>
      <c r="AC26" s="76"/>
      <c r="AD26" s="76"/>
      <c r="AE26" s="76"/>
      <c r="AF26" s="10">
        <f t="shared" si="2"/>
        <v>57</v>
      </c>
      <c r="AG26" s="76"/>
      <c r="AH26" s="76"/>
      <c r="AI26" s="76"/>
      <c r="AJ26" s="76"/>
      <c r="AK26" s="35">
        <f t="shared" si="3"/>
        <v>36</v>
      </c>
      <c r="AL26" s="12"/>
      <c r="AM26" s="76"/>
      <c r="AN26" s="76"/>
      <c r="AO26" s="76"/>
      <c r="AP26" s="41">
        <f t="shared" si="4"/>
        <v>186</v>
      </c>
      <c r="AQ26" s="65">
        <v>4</v>
      </c>
      <c r="AR26" s="37">
        <f t="shared" si="6"/>
        <v>2.1505376344086023E-2</v>
      </c>
      <c r="AS26" s="49" t="s">
        <v>155</v>
      </c>
    </row>
    <row r="27" spans="1:45" s="34" customFormat="1" ht="90">
      <c r="A27" s="76">
        <v>4</v>
      </c>
      <c r="B27" s="76" t="s">
        <v>50</v>
      </c>
      <c r="C27" s="76" t="s">
        <v>128</v>
      </c>
      <c r="D27" s="76" t="s">
        <v>157</v>
      </c>
      <c r="E27" s="5">
        <f t="shared" si="0"/>
        <v>4.4444444444444481E-2</v>
      </c>
      <c r="F27" s="76" t="s">
        <v>74</v>
      </c>
      <c r="G27" s="76" t="s">
        <v>158</v>
      </c>
      <c r="H27" s="76" t="s">
        <v>159</v>
      </c>
      <c r="I27" s="76"/>
      <c r="J27" s="76" t="s">
        <v>132</v>
      </c>
      <c r="K27" s="76" t="s">
        <v>160</v>
      </c>
      <c r="L27" s="12">
        <v>24</v>
      </c>
      <c r="M27" s="12">
        <v>30</v>
      </c>
      <c r="N27" s="12">
        <v>30</v>
      </c>
      <c r="O27" s="12">
        <v>28</v>
      </c>
      <c r="P27" s="11">
        <f t="shared" si="7"/>
        <v>112</v>
      </c>
      <c r="Q27" s="76" t="s">
        <v>87</v>
      </c>
      <c r="R27" s="76" t="s">
        <v>161</v>
      </c>
      <c r="S27" s="76" t="s">
        <v>162</v>
      </c>
      <c r="T27" s="76" t="s">
        <v>61</v>
      </c>
      <c r="U27" s="76" t="s">
        <v>161</v>
      </c>
      <c r="V27" s="41">
        <f t="shared" si="5"/>
        <v>24</v>
      </c>
      <c r="W27" s="38">
        <v>102</v>
      </c>
      <c r="X27" s="39">
        <v>1</v>
      </c>
      <c r="Y27" s="49" t="s">
        <v>163</v>
      </c>
      <c r="Z27" s="49" t="s">
        <v>156</v>
      </c>
      <c r="AA27" s="10">
        <f t="shared" si="1"/>
        <v>30</v>
      </c>
      <c r="AB27" s="76"/>
      <c r="AC27" s="76"/>
      <c r="AD27" s="76"/>
      <c r="AE27" s="76"/>
      <c r="AF27" s="10">
        <f t="shared" si="2"/>
        <v>30</v>
      </c>
      <c r="AG27" s="76"/>
      <c r="AH27" s="76"/>
      <c r="AI27" s="76"/>
      <c r="AJ27" s="76"/>
      <c r="AK27" s="35">
        <f t="shared" si="3"/>
        <v>28</v>
      </c>
      <c r="AL27" s="12"/>
      <c r="AM27" s="76"/>
      <c r="AN27" s="76"/>
      <c r="AO27" s="76"/>
      <c r="AP27" s="41">
        <f t="shared" si="4"/>
        <v>112</v>
      </c>
      <c r="AQ27" s="54">
        <v>102</v>
      </c>
      <c r="AR27" s="59">
        <f t="shared" si="6"/>
        <v>0.9107142857142857</v>
      </c>
      <c r="AS27" s="49" t="s">
        <v>163</v>
      </c>
    </row>
    <row r="28" spans="1:45" s="34" customFormat="1" ht="90">
      <c r="A28" s="76">
        <v>4</v>
      </c>
      <c r="B28" s="76" t="s">
        <v>50</v>
      </c>
      <c r="C28" s="76" t="s">
        <v>128</v>
      </c>
      <c r="D28" s="76" t="s">
        <v>164</v>
      </c>
      <c r="E28" s="5">
        <f t="shared" si="0"/>
        <v>4.4444444444444481E-2</v>
      </c>
      <c r="F28" s="76" t="s">
        <v>74</v>
      </c>
      <c r="G28" s="76" t="s">
        <v>165</v>
      </c>
      <c r="H28" s="76" t="s">
        <v>166</v>
      </c>
      <c r="I28" s="76"/>
      <c r="J28" s="76" t="s">
        <v>132</v>
      </c>
      <c r="K28" s="76" t="s">
        <v>160</v>
      </c>
      <c r="L28" s="12">
        <v>26</v>
      </c>
      <c r="M28" s="12">
        <v>36</v>
      </c>
      <c r="N28" s="12">
        <v>36</v>
      </c>
      <c r="O28" s="12">
        <v>32</v>
      </c>
      <c r="P28" s="11">
        <f t="shared" si="7"/>
        <v>130</v>
      </c>
      <c r="Q28" s="76" t="s">
        <v>87</v>
      </c>
      <c r="R28" s="76" t="s">
        <v>161</v>
      </c>
      <c r="S28" s="76" t="s">
        <v>162</v>
      </c>
      <c r="T28" s="76" t="s">
        <v>61</v>
      </c>
      <c r="U28" s="76" t="s">
        <v>161</v>
      </c>
      <c r="V28" s="41">
        <f t="shared" si="5"/>
        <v>26</v>
      </c>
      <c r="W28" s="38">
        <v>71</v>
      </c>
      <c r="X28" s="39">
        <v>1</v>
      </c>
      <c r="Y28" s="49" t="s">
        <v>167</v>
      </c>
      <c r="Z28" s="49" t="s">
        <v>156</v>
      </c>
      <c r="AA28" s="10">
        <f t="shared" si="1"/>
        <v>36</v>
      </c>
      <c r="AB28" s="76"/>
      <c r="AC28" s="76"/>
      <c r="AD28" s="76"/>
      <c r="AE28" s="76"/>
      <c r="AF28" s="10">
        <f t="shared" si="2"/>
        <v>36</v>
      </c>
      <c r="AG28" s="76"/>
      <c r="AH28" s="76"/>
      <c r="AI28" s="76"/>
      <c r="AJ28" s="76"/>
      <c r="AK28" s="35">
        <f t="shared" si="3"/>
        <v>32</v>
      </c>
      <c r="AL28" s="12"/>
      <c r="AM28" s="76"/>
      <c r="AN28" s="76"/>
      <c r="AO28" s="76"/>
      <c r="AP28" s="41">
        <f t="shared" si="4"/>
        <v>130</v>
      </c>
      <c r="AQ28" s="54">
        <v>71</v>
      </c>
      <c r="AR28" s="59">
        <f t="shared" si="6"/>
        <v>0.5461538461538461</v>
      </c>
      <c r="AS28" s="49" t="s">
        <v>167</v>
      </c>
    </row>
    <row r="29" spans="1:45" s="34" customFormat="1" ht="90">
      <c r="A29" s="76">
        <v>4</v>
      </c>
      <c r="B29" s="76" t="s">
        <v>50</v>
      </c>
      <c r="C29" s="76" t="s">
        <v>128</v>
      </c>
      <c r="D29" s="76" t="s">
        <v>168</v>
      </c>
      <c r="E29" s="5">
        <f t="shared" si="0"/>
        <v>4.4444444444444481E-2</v>
      </c>
      <c r="F29" s="76" t="s">
        <v>74</v>
      </c>
      <c r="G29" s="76" t="s">
        <v>169</v>
      </c>
      <c r="H29" s="76" t="s">
        <v>170</v>
      </c>
      <c r="I29" s="76"/>
      <c r="J29" s="76" t="s">
        <v>132</v>
      </c>
      <c r="K29" s="76" t="s">
        <v>160</v>
      </c>
      <c r="L29" s="12">
        <v>8</v>
      </c>
      <c r="M29" s="12">
        <v>10</v>
      </c>
      <c r="N29" s="12">
        <v>10</v>
      </c>
      <c r="O29" s="12">
        <v>8</v>
      </c>
      <c r="P29" s="11">
        <f t="shared" si="7"/>
        <v>36</v>
      </c>
      <c r="Q29" s="76" t="s">
        <v>87</v>
      </c>
      <c r="R29" s="76" t="s">
        <v>161</v>
      </c>
      <c r="S29" s="76" t="s">
        <v>162</v>
      </c>
      <c r="T29" s="76" t="s">
        <v>61</v>
      </c>
      <c r="U29" s="76" t="s">
        <v>161</v>
      </c>
      <c r="V29" s="41">
        <f t="shared" si="5"/>
        <v>8</v>
      </c>
      <c r="W29" s="38">
        <v>60</v>
      </c>
      <c r="X29" s="39">
        <v>1</v>
      </c>
      <c r="Y29" s="49" t="s">
        <v>171</v>
      </c>
      <c r="Z29" s="49" t="s">
        <v>156</v>
      </c>
      <c r="AA29" s="10">
        <f t="shared" si="1"/>
        <v>10</v>
      </c>
      <c r="AB29" s="76"/>
      <c r="AC29" s="76"/>
      <c r="AD29" s="76"/>
      <c r="AE29" s="76"/>
      <c r="AF29" s="10">
        <f t="shared" si="2"/>
        <v>10</v>
      </c>
      <c r="AG29" s="76"/>
      <c r="AH29" s="76"/>
      <c r="AI29" s="76"/>
      <c r="AJ29" s="76"/>
      <c r="AK29" s="35">
        <f t="shared" si="3"/>
        <v>8</v>
      </c>
      <c r="AL29" s="12"/>
      <c r="AM29" s="76"/>
      <c r="AN29" s="76"/>
      <c r="AO29" s="76"/>
      <c r="AP29" s="41">
        <f t="shared" si="4"/>
        <v>36</v>
      </c>
      <c r="AQ29" s="54">
        <v>60</v>
      </c>
      <c r="AR29" s="59">
        <f t="shared" si="6"/>
        <v>1.6666666666666667</v>
      </c>
      <c r="AS29" s="49" t="s">
        <v>171</v>
      </c>
    </row>
    <row r="30" spans="1:45" s="34" customFormat="1" ht="105">
      <c r="A30" s="76">
        <v>4</v>
      </c>
      <c r="B30" s="76" t="s">
        <v>50</v>
      </c>
      <c r="C30" s="76" t="s">
        <v>128</v>
      </c>
      <c r="D30" s="76" t="s">
        <v>172</v>
      </c>
      <c r="E30" s="5">
        <f t="shared" si="0"/>
        <v>4.4444444444444481E-2</v>
      </c>
      <c r="F30" s="76" t="s">
        <v>74</v>
      </c>
      <c r="G30" s="76" t="s">
        <v>173</v>
      </c>
      <c r="H30" s="76" t="s">
        <v>174</v>
      </c>
      <c r="I30" s="76"/>
      <c r="J30" s="76" t="s">
        <v>132</v>
      </c>
      <c r="K30" s="76" t="s">
        <v>160</v>
      </c>
      <c r="L30" s="12">
        <v>9</v>
      </c>
      <c r="M30" s="12">
        <v>12</v>
      </c>
      <c r="N30" s="12">
        <v>12</v>
      </c>
      <c r="O30" s="12">
        <v>11</v>
      </c>
      <c r="P30" s="11">
        <f t="shared" si="7"/>
        <v>44</v>
      </c>
      <c r="Q30" s="76" t="s">
        <v>87</v>
      </c>
      <c r="R30" s="76" t="s">
        <v>161</v>
      </c>
      <c r="S30" s="76" t="s">
        <v>162</v>
      </c>
      <c r="T30" s="76" t="s">
        <v>61</v>
      </c>
      <c r="U30" s="76" t="s">
        <v>161</v>
      </c>
      <c r="V30" s="41">
        <f t="shared" si="5"/>
        <v>9</v>
      </c>
      <c r="W30" s="38">
        <v>15</v>
      </c>
      <c r="X30" s="39">
        <v>1</v>
      </c>
      <c r="Y30" s="49" t="s">
        <v>175</v>
      </c>
      <c r="Z30" s="66" t="s">
        <v>176</v>
      </c>
      <c r="AA30" s="10">
        <f t="shared" si="1"/>
        <v>12</v>
      </c>
      <c r="AB30" s="76"/>
      <c r="AC30" s="76"/>
      <c r="AD30" s="76"/>
      <c r="AE30" s="76"/>
      <c r="AF30" s="10">
        <f t="shared" si="2"/>
        <v>12</v>
      </c>
      <c r="AG30" s="76"/>
      <c r="AH30" s="76"/>
      <c r="AI30" s="76"/>
      <c r="AJ30" s="76"/>
      <c r="AK30" s="35">
        <f t="shared" si="3"/>
        <v>11</v>
      </c>
      <c r="AL30" s="12"/>
      <c r="AM30" s="76"/>
      <c r="AN30" s="76"/>
      <c r="AO30" s="76"/>
      <c r="AP30" s="41">
        <f t="shared" si="4"/>
        <v>44</v>
      </c>
      <c r="AQ30" s="54">
        <v>15</v>
      </c>
      <c r="AR30" s="59">
        <f t="shared" si="6"/>
        <v>0.34090909090909088</v>
      </c>
      <c r="AS30" s="49" t="s">
        <v>175</v>
      </c>
    </row>
    <row r="31" spans="1:45" s="31" customFormat="1" ht="15.75">
      <c r="A31" s="13"/>
      <c r="B31" s="13"/>
      <c r="C31" s="13"/>
      <c r="D31" s="14" t="s">
        <v>177</v>
      </c>
      <c r="E31" s="15">
        <f>SUM(E13:E30)</f>
        <v>0.80000000000000093</v>
      </c>
      <c r="F31" s="13"/>
      <c r="G31" s="13"/>
      <c r="H31" s="13"/>
      <c r="I31" s="13"/>
      <c r="J31" s="13"/>
      <c r="K31" s="13"/>
      <c r="L31" s="15"/>
      <c r="M31" s="15"/>
      <c r="N31" s="15"/>
      <c r="O31" s="15"/>
      <c r="P31" s="15"/>
      <c r="Q31" s="13"/>
      <c r="R31" s="13"/>
      <c r="S31" s="13"/>
      <c r="T31" s="13"/>
      <c r="U31" s="13"/>
      <c r="V31" s="43"/>
      <c r="W31" s="43"/>
      <c r="X31" s="43">
        <f>AVERAGE(X13:X30)*80%</f>
        <v>0.60343291301169599</v>
      </c>
      <c r="Y31" s="50"/>
      <c r="Z31" s="50"/>
      <c r="AA31" s="15"/>
      <c r="AB31" s="15" t="e">
        <f>AVERAGE(AB13:AB30)</f>
        <v>#DIV/0!</v>
      </c>
      <c r="AC31" s="13"/>
      <c r="AD31" s="13"/>
      <c r="AE31" s="13"/>
      <c r="AF31" s="15"/>
      <c r="AG31" s="15" t="e">
        <f>AVERAGE(AG13:AG30)</f>
        <v>#DIV/0!</v>
      </c>
      <c r="AH31" s="13"/>
      <c r="AI31" s="13"/>
      <c r="AJ31" s="13"/>
      <c r="AK31" s="30"/>
      <c r="AL31" s="30" t="e">
        <f>AVERAGE(AL13:AL30)</f>
        <v>#DIV/0!</v>
      </c>
      <c r="AM31" s="13"/>
      <c r="AN31" s="13"/>
      <c r="AO31" s="13"/>
      <c r="AP31" s="55"/>
      <c r="AQ31" s="55"/>
      <c r="AR31" s="43">
        <f>AVERAGE(AR13:AR30)*80%</f>
        <v>0.28364644153989443</v>
      </c>
      <c r="AS31" s="13"/>
    </row>
    <row r="32" spans="1:45" ht="120">
      <c r="A32" s="16">
        <v>7</v>
      </c>
      <c r="B32" s="16" t="s">
        <v>178</v>
      </c>
      <c r="C32" s="16" t="s">
        <v>179</v>
      </c>
      <c r="D32" s="16" t="s">
        <v>180</v>
      </c>
      <c r="E32" s="17">
        <v>0.04</v>
      </c>
      <c r="F32" s="16" t="s">
        <v>181</v>
      </c>
      <c r="G32" s="16" t="s">
        <v>182</v>
      </c>
      <c r="H32" s="16" t="s">
        <v>183</v>
      </c>
      <c r="I32" s="16"/>
      <c r="J32" s="18" t="s">
        <v>184</v>
      </c>
      <c r="K32" s="18" t="s">
        <v>185</v>
      </c>
      <c r="L32" s="19">
        <v>0</v>
      </c>
      <c r="M32" s="19">
        <v>0.8</v>
      </c>
      <c r="N32" s="19">
        <v>0</v>
      </c>
      <c r="O32" s="19">
        <v>0.8</v>
      </c>
      <c r="P32" s="19">
        <v>0.8</v>
      </c>
      <c r="Q32" s="16" t="s">
        <v>87</v>
      </c>
      <c r="R32" s="16" t="s">
        <v>186</v>
      </c>
      <c r="S32" s="16" t="s">
        <v>187</v>
      </c>
      <c r="T32" s="16" t="s">
        <v>188</v>
      </c>
      <c r="U32" s="16" t="s">
        <v>189</v>
      </c>
      <c r="V32" s="44" t="s">
        <v>63</v>
      </c>
      <c r="W32" s="44" t="s">
        <v>63</v>
      </c>
      <c r="X32" s="44" t="s">
        <v>63</v>
      </c>
      <c r="Y32" s="68" t="s">
        <v>64</v>
      </c>
      <c r="Z32" s="44" t="s">
        <v>63</v>
      </c>
      <c r="AA32" s="44">
        <f t="shared" si="1"/>
        <v>0.8</v>
      </c>
      <c r="AB32" s="67"/>
      <c r="AC32" s="67"/>
      <c r="AD32" s="67"/>
      <c r="AE32" s="67"/>
      <c r="AF32" s="56">
        <f t="shared" si="2"/>
        <v>0</v>
      </c>
      <c r="AG32" s="67"/>
      <c r="AH32" s="67"/>
      <c r="AI32" s="67"/>
      <c r="AJ32" s="67"/>
      <c r="AK32" s="56">
        <f t="shared" si="3"/>
        <v>0.8</v>
      </c>
      <c r="AL32" s="67"/>
      <c r="AM32" s="67"/>
      <c r="AN32" s="67"/>
      <c r="AO32" s="67"/>
      <c r="AP32" s="56">
        <f t="shared" si="4"/>
        <v>0.8</v>
      </c>
      <c r="AQ32" s="56">
        <v>0</v>
      </c>
      <c r="AR32" s="56">
        <v>0</v>
      </c>
      <c r="AS32" s="68" t="s">
        <v>64</v>
      </c>
    </row>
    <row r="33" spans="1:45" ht="120">
      <c r="A33" s="16">
        <v>7</v>
      </c>
      <c r="B33" s="16" t="s">
        <v>178</v>
      </c>
      <c r="C33" s="16" t="s">
        <v>179</v>
      </c>
      <c r="D33" s="16" t="s">
        <v>190</v>
      </c>
      <c r="E33" s="17">
        <v>0.04</v>
      </c>
      <c r="F33" s="16" t="s">
        <v>181</v>
      </c>
      <c r="G33" s="16" t="s">
        <v>191</v>
      </c>
      <c r="H33" s="16" t="s">
        <v>192</v>
      </c>
      <c r="I33" s="16"/>
      <c r="J33" s="18" t="s">
        <v>184</v>
      </c>
      <c r="K33" s="18" t="s">
        <v>193</v>
      </c>
      <c r="L33" s="20">
        <v>1</v>
      </c>
      <c r="M33" s="21">
        <v>1</v>
      </c>
      <c r="N33" s="21">
        <v>1</v>
      </c>
      <c r="O33" s="21">
        <v>1</v>
      </c>
      <c r="P33" s="21">
        <v>1</v>
      </c>
      <c r="Q33" s="16" t="s">
        <v>87</v>
      </c>
      <c r="R33" s="16" t="s">
        <v>194</v>
      </c>
      <c r="S33" s="16" t="s">
        <v>195</v>
      </c>
      <c r="T33" s="16" t="s">
        <v>196</v>
      </c>
      <c r="U33" s="16" t="s">
        <v>197</v>
      </c>
      <c r="V33" s="44">
        <f>L33</f>
        <v>1</v>
      </c>
      <c r="W33" s="99">
        <v>0.5</v>
      </c>
      <c r="X33" s="56">
        <v>0.5</v>
      </c>
      <c r="Y33" s="68" t="s">
        <v>198</v>
      </c>
      <c r="Z33" s="67" t="s">
        <v>199</v>
      </c>
      <c r="AA33" s="44">
        <f t="shared" si="1"/>
        <v>1</v>
      </c>
      <c r="AB33" s="67"/>
      <c r="AC33" s="67"/>
      <c r="AD33" s="67"/>
      <c r="AE33" s="67"/>
      <c r="AF33" s="56">
        <f t="shared" si="2"/>
        <v>1</v>
      </c>
      <c r="AG33" s="67"/>
      <c r="AH33" s="67"/>
      <c r="AI33" s="67"/>
      <c r="AJ33" s="67"/>
      <c r="AK33" s="56">
        <f t="shared" si="3"/>
        <v>1</v>
      </c>
      <c r="AL33" s="67"/>
      <c r="AM33" s="67"/>
      <c r="AN33" s="67"/>
      <c r="AO33" s="67"/>
      <c r="AP33" s="56">
        <f t="shared" si="4"/>
        <v>1</v>
      </c>
      <c r="AQ33" s="61">
        <f>50%/4</f>
        <v>0.125</v>
      </c>
      <c r="AR33" s="62">
        <v>0.125</v>
      </c>
      <c r="AS33" s="68" t="s">
        <v>198</v>
      </c>
    </row>
    <row r="34" spans="1:45" ht="120">
      <c r="A34" s="16">
        <v>7</v>
      </c>
      <c r="B34" s="16" t="s">
        <v>178</v>
      </c>
      <c r="C34" s="16" t="s">
        <v>200</v>
      </c>
      <c r="D34" s="16" t="s">
        <v>201</v>
      </c>
      <c r="E34" s="17">
        <v>0.04</v>
      </c>
      <c r="F34" s="16" t="s">
        <v>181</v>
      </c>
      <c r="G34" s="16" t="s">
        <v>202</v>
      </c>
      <c r="H34" s="16" t="s">
        <v>203</v>
      </c>
      <c r="I34" s="16"/>
      <c r="J34" s="18" t="s">
        <v>184</v>
      </c>
      <c r="K34" s="18" t="s">
        <v>204</v>
      </c>
      <c r="L34" s="20">
        <v>0</v>
      </c>
      <c r="M34" s="21">
        <v>1</v>
      </c>
      <c r="N34" s="21">
        <v>1</v>
      </c>
      <c r="O34" s="21">
        <v>1</v>
      </c>
      <c r="P34" s="21">
        <v>1</v>
      </c>
      <c r="Q34" s="16" t="s">
        <v>87</v>
      </c>
      <c r="R34" s="16" t="s">
        <v>205</v>
      </c>
      <c r="S34" s="16" t="s">
        <v>206</v>
      </c>
      <c r="T34" s="16" t="s">
        <v>207</v>
      </c>
      <c r="U34" s="16" t="s">
        <v>208</v>
      </c>
      <c r="V34" s="44" t="s">
        <v>63</v>
      </c>
      <c r="W34" s="44" t="s">
        <v>63</v>
      </c>
      <c r="X34" s="44" t="s">
        <v>63</v>
      </c>
      <c r="Y34" s="68" t="s">
        <v>64</v>
      </c>
      <c r="Z34" s="44" t="s">
        <v>63</v>
      </c>
      <c r="AA34" s="44">
        <f t="shared" si="1"/>
        <v>1</v>
      </c>
      <c r="AB34" s="67"/>
      <c r="AC34" s="67"/>
      <c r="AD34" s="67"/>
      <c r="AE34" s="67"/>
      <c r="AF34" s="56">
        <f t="shared" si="2"/>
        <v>1</v>
      </c>
      <c r="AG34" s="67"/>
      <c r="AH34" s="67"/>
      <c r="AI34" s="67"/>
      <c r="AJ34" s="67"/>
      <c r="AK34" s="56">
        <f t="shared" si="3"/>
        <v>1</v>
      </c>
      <c r="AL34" s="67"/>
      <c r="AM34" s="67"/>
      <c r="AN34" s="67"/>
      <c r="AO34" s="67"/>
      <c r="AP34" s="56">
        <f t="shared" si="4"/>
        <v>1</v>
      </c>
      <c r="AQ34" s="56">
        <v>0</v>
      </c>
      <c r="AR34" s="56">
        <v>0</v>
      </c>
      <c r="AS34" s="68" t="s">
        <v>64</v>
      </c>
    </row>
    <row r="35" spans="1:45" ht="120">
      <c r="A35" s="16">
        <v>7</v>
      </c>
      <c r="B35" s="16" t="s">
        <v>178</v>
      </c>
      <c r="C35" s="16" t="s">
        <v>179</v>
      </c>
      <c r="D35" s="16" t="s">
        <v>209</v>
      </c>
      <c r="E35" s="17">
        <v>0.04</v>
      </c>
      <c r="F35" s="16" t="s">
        <v>181</v>
      </c>
      <c r="G35" s="16" t="s">
        <v>210</v>
      </c>
      <c r="H35" s="16" t="s">
        <v>211</v>
      </c>
      <c r="I35" s="16"/>
      <c r="J35" s="18" t="s">
        <v>184</v>
      </c>
      <c r="K35" s="18" t="s">
        <v>212</v>
      </c>
      <c r="L35" s="20">
        <v>0</v>
      </c>
      <c r="M35" s="21">
        <v>1</v>
      </c>
      <c r="N35" s="21">
        <v>1</v>
      </c>
      <c r="O35" s="21">
        <v>0</v>
      </c>
      <c r="P35" s="21">
        <v>1</v>
      </c>
      <c r="Q35" s="16" t="s">
        <v>87</v>
      </c>
      <c r="R35" s="16" t="s">
        <v>213</v>
      </c>
      <c r="S35" s="16" t="s">
        <v>214</v>
      </c>
      <c r="T35" s="16" t="s">
        <v>196</v>
      </c>
      <c r="U35" s="16" t="s">
        <v>214</v>
      </c>
      <c r="V35" s="44" t="s">
        <v>63</v>
      </c>
      <c r="W35" s="44" t="s">
        <v>63</v>
      </c>
      <c r="X35" s="44" t="s">
        <v>63</v>
      </c>
      <c r="Y35" s="68" t="s">
        <v>64</v>
      </c>
      <c r="Z35" s="44" t="s">
        <v>63</v>
      </c>
      <c r="AA35" s="44">
        <f t="shared" si="1"/>
        <v>1</v>
      </c>
      <c r="AB35" s="67"/>
      <c r="AC35" s="67"/>
      <c r="AD35" s="67"/>
      <c r="AE35" s="67"/>
      <c r="AF35" s="56">
        <f t="shared" si="2"/>
        <v>1</v>
      </c>
      <c r="AG35" s="67"/>
      <c r="AH35" s="67"/>
      <c r="AI35" s="67"/>
      <c r="AJ35" s="67"/>
      <c r="AK35" s="56">
        <f t="shared" si="3"/>
        <v>0</v>
      </c>
      <c r="AL35" s="67"/>
      <c r="AM35" s="67"/>
      <c r="AN35" s="67"/>
      <c r="AO35" s="67"/>
      <c r="AP35" s="56">
        <f t="shared" si="4"/>
        <v>1</v>
      </c>
      <c r="AQ35" s="56">
        <v>0</v>
      </c>
      <c r="AR35" s="56">
        <v>0</v>
      </c>
      <c r="AS35" s="68" t="s">
        <v>64</v>
      </c>
    </row>
    <row r="36" spans="1:45" ht="120">
      <c r="A36" s="16">
        <v>5</v>
      </c>
      <c r="B36" s="16" t="s">
        <v>215</v>
      </c>
      <c r="C36" s="16" t="s">
        <v>216</v>
      </c>
      <c r="D36" s="16" t="s">
        <v>217</v>
      </c>
      <c r="E36" s="17">
        <v>0.04</v>
      </c>
      <c r="F36" s="16" t="s">
        <v>181</v>
      </c>
      <c r="G36" s="16" t="s">
        <v>218</v>
      </c>
      <c r="H36" s="16" t="s">
        <v>219</v>
      </c>
      <c r="I36" s="16"/>
      <c r="J36" s="18" t="s">
        <v>220</v>
      </c>
      <c r="K36" s="18" t="s">
        <v>221</v>
      </c>
      <c r="L36" s="19">
        <v>0.33</v>
      </c>
      <c r="M36" s="19">
        <v>0.67</v>
      </c>
      <c r="N36" s="19">
        <v>1</v>
      </c>
      <c r="O36" s="19">
        <v>0</v>
      </c>
      <c r="P36" s="19">
        <v>1</v>
      </c>
      <c r="Q36" s="16" t="s">
        <v>87</v>
      </c>
      <c r="R36" s="16" t="s">
        <v>222</v>
      </c>
      <c r="S36" s="16" t="s">
        <v>223</v>
      </c>
      <c r="T36" s="16" t="s">
        <v>224</v>
      </c>
      <c r="U36" s="16" t="s">
        <v>223</v>
      </c>
      <c r="V36" s="44">
        <f>L36</f>
        <v>0.33</v>
      </c>
      <c r="W36" s="100">
        <v>0.97389999999999999</v>
      </c>
      <c r="X36" s="56">
        <v>1</v>
      </c>
      <c r="Y36" s="68" t="s">
        <v>225</v>
      </c>
      <c r="Z36" s="67"/>
      <c r="AA36" s="44">
        <f t="shared" si="1"/>
        <v>0.67</v>
      </c>
      <c r="AB36" s="67"/>
      <c r="AC36" s="67"/>
      <c r="AD36" s="67"/>
      <c r="AE36" s="67"/>
      <c r="AF36" s="56">
        <f t="shared" si="2"/>
        <v>1</v>
      </c>
      <c r="AG36" s="67"/>
      <c r="AH36" s="67"/>
      <c r="AI36" s="67"/>
      <c r="AJ36" s="67"/>
      <c r="AK36" s="56">
        <f t="shared" si="3"/>
        <v>0</v>
      </c>
      <c r="AL36" s="67"/>
      <c r="AM36" s="67"/>
      <c r="AN36" s="67"/>
      <c r="AO36" s="67"/>
      <c r="AP36" s="56">
        <f t="shared" si="4"/>
        <v>1</v>
      </c>
      <c r="AQ36" s="62">
        <v>0.97389999999999999</v>
      </c>
      <c r="AR36" s="62">
        <v>0.97389999999999999</v>
      </c>
      <c r="AS36" s="68" t="s">
        <v>225</v>
      </c>
    </row>
    <row r="37" spans="1:45" s="31" customFormat="1" ht="15.75">
      <c r="A37" s="13"/>
      <c r="B37" s="13"/>
      <c r="C37" s="13"/>
      <c r="D37" s="22" t="s">
        <v>226</v>
      </c>
      <c r="E37" s="23">
        <f>SUM(E32:E36)</f>
        <v>0.2</v>
      </c>
      <c r="F37" s="22"/>
      <c r="G37" s="22"/>
      <c r="H37" s="22"/>
      <c r="I37" s="22"/>
      <c r="J37" s="22"/>
      <c r="K37" s="22"/>
      <c r="L37" s="24">
        <f>AVERAGE(L33:L36)</f>
        <v>0.33250000000000002</v>
      </c>
      <c r="M37" s="24">
        <f>AVERAGE(M33:M36)</f>
        <v>0.91749999999999998</v>
      </c>
      <c r="N37" s="24">
        <f>AVERAGE(N33:N36)</f>
        <v>1</v>
      </c>
      <c r="O37" s="24">
        <f>AVERAGE(O33:O36)</f>
        <v>0.5</v>
      </c>
      <c r="P37" s="24">
        <f>AVERAGE(P33:P36)</f>
        <v>1</v>
      </c>
      <c r="Q37" s="22"/>
      <c r="R37" s="13"/>
      <c r="S37" s="13"/>
      <c r="T37" s="13"/>
      <c r="U37" s="13"/>
      <c r="V37" s="45"/>
      <c r="W37" s="45"/>
      <c r="X37" s="63">
        <f>AVERAGE(X32:X36)*20%</f>
        <v>0.15000000000000002</v>
      </c>
      <c r="Y37" s="50"/>
      <c r="Z37" s="50"/>
      <c r="AA37" s="24">
        <f>AVERAGE(AA33:AA36)</f>
        <v>0.91749999999999998</v>
      </c>
      <c r="AB37" s="24" t="e">
        <f>AVERAGE(AB33:AB36)</f>
        <v>#DIV/0!</v>
      </c>
      <c r="AC37" s="13"/>
      <c r="AD37" s="13"/>
      <c r="AE37" s="13"/>
      <c r="AF37" s="24">
        <f>AVERAGE(AF33:AF36)</f>
        <v>1</v>
      </c>
      <c r="AG37" s="24" t="e">
        <f>AVERAGE(AG33:AG36)</f>
        <v>#DIV/0!</v>
      </c>
      <c r="AH37" s="13"/>
      <c r="AI37" s="13"/>
      <c r="AJ37" s="13"/>
      <c r="AK37" s="24">
        <f>AVERAGE(AK33:AK36)</f>
        <v>0.5</v>
      </c>
      <c r="AL37" s="24" t="e">
        <f>AVERAGE(AL33:AL36)</f>
        <v>#DIV/0!</v>
      </c>
      <c r="AM37" s="13"/>
      <c r="AN37" s="13"/>
      <c r="AO37" s="13"/>
      <c r="AP37" s="57"/>
      <c r="AQ37" s="57"/>
      <c r="AR37" s="63">
        <f>AVERAGE(AR32:AR36)*20%</f>
        <v>4.3956000000000002E-2</v>
      </c>
      <c r="AS37" s="13"/>
    </row>
    <row r="38" spans="1:45" s="32" customFormat="1" ht="18.75">
      <c r="A38" s="25"/>
      <c r="B38" s="25"/>
      <c r="C38" s="25"/>
      <c r="D38" s="26" t="s">
        <v>227</v>
      </c>
      <c r="E38" s="27">
        <f>E37+E31</f>
        <v>1.0000000000000009</v>
      </c>
      <c r="F38" s="25"/>
      <c r="G38" s="25"/>
      <c r="H38" s="25"/>
      <c r="I38" s="25"/>
      <c r="J38" s="25"/>
      <c r="K38" s="25"/>
      <c r="L38" s="28">
        <f>L37*$E$37</f>
        <v>6.6500000000000004E-2</v>
      </c>
      <c r="M38" s="28">
        <f>M37*$E$37</f>
        <v>0.1835</v>
      </c>
      <c r="N38" s="28">
        <f>N37*$E$37</f>
        <v>0.2</v>
      </c>
      <c r="O38" s="28">
        <f>O37*$E$37</f>
        <v>0.1</v>
      </c>
      <c r="P38" s="28">
        <f>P37*$E$37</f>
        <v>0.2</v>
      </c>
      <c r="Q38" s="25"/>
      <c r="R38" s="25"/>
      <c r="S38" s="25"/>
      <c r="T38" s="25"/>
      <c r="U38" s="25"/>
      <c r="V38" s="46"/>
      <c r="W38" s="46"/>
      <c r="X38" s="64">
        <f>X31+X37</f>
        <v>0.75343291301169601</v>
      </c>
      <c r="Y38" s="51"/>
      <c r="Z38" s="51"/>
      <c r="AA38" s="28">
        <f>AA37*$E$37</f>
        <v>0.1835</v>
      </c>
      <c r="AB38" s="28" t="e">
        <f>AB37*$E$37</f>
        <v>#DIV/0!</v>
      </c>
      <c r="AC38" s="25"/>
      <c r="AD38" s="25"/>
      <c r="AE38" s="25"/>
      <c r="AF38" s="28">
        <f>AF37*$E$37</f>
        <v>0.2</v>
      </c>
      <c r="AG38" s="28" t="e">
        <f>AG37*$E$37</f>
        <v>#DIV/0!</v>
      </c>
      <c r="AH38" s="25"/>
      <c r="AI38" s="25"/>
      <c r="AJ38" s="25"/>
      <c r="AK38" s="28">
        <f>AK37*$E$37</f>
        <v>0.1</v>
      </c>
      <c r="AL38" s="28" t="e">
        <f>AL37*$E$37</f>
        <v>#DIV/0!</v>
      </c>
      <c r="AM38" s="25"/>
      <c r="AN38" s="25"/>
      <c r="AO38" s="25"/>
      <c r="AP38" s="58"/>
      <c r="AQ38" s="58"/>
      <c r="AR38" s="64">
        <f>AR31+AR37</f>
        <v>0.32760244153989443</v>
      </c>
      <c r="AS38" s="25"/>
    </row>
  </sheetData>
  <sheetProtection formatColumns="0" formatRows="0"/>
  <mergeCells count="24">
    <mergeCell ref="AP10:AS10"/>
    <mergeCell ref="AP11:AS11"/>
    <mergeCell ref="V10:Z10"/>
    <mergeCell ref="F4:K4"/>
    <mergeCell ref="H5:K5"/>
    <mergeCell ref="H6:K6"/>
    <mergeCell ref="H7:K7"/>
    <mergeCell ref="H8:K8"/>
    <mergeCell ref="Q10:U11"/>
    <mergeCell ref="V11:Z11"/>
    <mergeCell ref="AA11:AE11"/>
    <mergeCell ref="AF11:AJ11"/>
    <mergeCell ref="AK11:AO11"/>
    <mergeCell ref="AK10:AO10"/>
    <mergeCell ref="AF10:AJ10"/>
    <mergeCell ref="AA10:AE10"/>
    <mergeCell ref="A10:B11"/>
    <mergeCell ref="C10:C12"/>
    <mergeCell ref="D10:P11"/>
    <mergeCell ref="A1:K1"/>
    <mergeCell ref="L1:P1"/>
    <mergeCell ref="A2:P2"/>
    <mergeCell ref="A4:B8"/>
    <mergeCell ref="C4:D8"/>
  </mergeCells>
  <dataValidations count="3">
    <dataValidation allowBlank="1" showInputMessage="1" showErrorMessage="1" error="Escriba un texto " promptTitle="Cualquier contenido" sqref="F13:F30" xr:uid="{00000000-0002-0000-0000-000000000000}"/>
    <dataValidation type="textLength" operator="lessThanOrEqual" allowBlank="1" showInputMessage="1" showErrorMessage="1" error="Por favor ingresar menos de 2.500 caracteres, incluyendo espacios." prompt="Recuerde que este campo tiene máximo 2.500 caracteres, incluyendo espacios." sqref="AS15:AS30 Y15:Y30 AS33 Y33 Y36 AS36" xr:uid="{00000000-0002-0000-0000-000001000000}">
      <formula1>2500</formula1>
    </dataValidation>
    <dataValidation type="textLength" operator="lessThanOrEqual" allowBlank="1" showInputMessage="1" showErrorMessage="1" error="Por favor ingresar menos de 2.500 caracteres, incluyendo espacios." sqref="W15:X30 W36:X36 Z15:Z30 Z33 W33:X33 Z36" xr:uid="{00000000-0002-0000-0000-000002000000}">
      <formula1>2500</formula1>
    </dataValidation>
  </dataValidations>
  <pageMargins left="0.7" right="0.7" top="0.75" bottom="0.75" header="0.3" footer="0.3"/>
  <pageSetup paperSize="9" orientation="portrait" r:id="rId1"/>
  <ignoredErrors>
    <ignoredError sqref="M37:P37"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Blanca Leidy Navarro Dominguez</cp:lastModifiedBy>
  <cp:revision/>
  <dcterms:created xsi:type="dcterms:W3CDTF">2021-01-25T18:44:53Z</dcterms:created>
  <dcterms:modified xsi:type="dcterms:W3CDTF">2021-05-25T20:28:53Z</dcterms:modified>
  <cp:category/>
  <cp:contentStatus/>
</cp:coreProperties>
</file>